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Google Drive\DeltaPoint\Editais e Serviços\MJ\Diligência\Contagens\EMBRAPA\"/>
    </mc:Choice>
  </mc:AlternateContent>
  <bookViews>
    <workbookView xWindow="0" yWindow="0" windowWidth="3555" windowHeight="5760" tabRatio="485"/>
  </bookViews>
  <sheets>
    <sheet name="Contagem" sheetId="1" r:id="rId1"/>
    <sheet name="Funções" sheetId="2" r:id="rId2"/>
    <sheet name="Sumário" sheetId="3" r:id="rId3"/>
  </sheets>
  <definedNames>
    <definedName name="_xlnm.Print_Area" localSheetId="1">Funções!$A$1:$W$7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E59" i="3" l="1"/>
  <c r="E58" i="3"/>
  <c r="E57" i="3"/>
  <c r="E56" i="3"/>
  <c r="O242" i="2"/>
  <c r="N242" i="2"/>
  <c r="L242" i="2"/>
  <c r="K242" i="2" s="1"/>
  <c r="O216" i="2"/>
  <c r="N216" i="2"/>
  <c r="L216" i="2"/>
  <c r="K216" i="2" s="1"/>
  <c r="O184" i="2"/>
  <c r="N184" i="2"/>
  <c r="L184" i="2"/>
  <c r="K184" i="2" s="1"/>
  <c r="O154" i="2"/>
  <c r="N154" i="2"/>
  <c r="L154" i="2"/>
  <c r="M154" i="2" s="1"/>
  <c r="O126" i="2"/>
  <c r="N126" i="2"/>
  <c r="L126" i="2"/>
  <c r="K126" i="2" s="1"/>
  <c r="O111" i="2"/>
  <c r="N111" i="2"/>
  <c r="L111" i="2"/>
  <c r="M111" i="2" s="1"/>
  <c r="O81" i="2"/>
  <c r="N81" i="2"/>
  <c r="L81" i="2"/>
  <c r="M81" i="2" s="1"/>
  <c r="L79" i="2"/>
  <c r="K79" i="2" s="1"/>
  <c r="L78" i="2"/>
  <c r="K78" i="2" s="1"/>
  <c r="L77" i="2"/>
  <c r="M77" i="2" s="1"/>
  <c r="O65" i="2"/>
  <c r="N65" i="2"/>
  <c r="L65" i="2"/>
  <c r="K65" i="2" s="1"/>
  <c r="O50" i="2"/>
  <c r="N50" i="2"/>
  <c r="L50" i="2"/>
  <c r="K50" i="2" s="1"/>
  <c r="O31" i="2"/>
  <c r="N31" i="2"/>
  <c r="L31" i="2"/>
  <c r="M31" i="2" s="1"/>
  <c r="O8" i="2"/>
  <c r="N8" i="2"/>
  <c r="L8" i="2"/>
  <c r="M8" i="2" s="1"/>
  <c r="K154" i="2" l="1"/>
  <c r="M242" i="2"/>
  <c r="K111" i="2"/>
  <c r="M216" i="2"/>
  <c r="M184" i="2"/>
  <c r="M126" i="2"/>
  <c r="K81" i="2"/>
  <c r="M78" i="2"/>
  <c r="N77" i="2"/>
  <c r="O77" i="2" s="1"/>
  <c r="N78" i="2"/>
  <c r="O78" i="2" s="1"/>
  <c r="K77" i="2"/>
  <c r="M79" i="2"/>
  <c r="N79" i="2"/>
  <c r="O79" i="2" s="1"/>
  <c r="M65" i="2"/>
  <c r="M50" i="2"/>
  <c r="K31" i="2"/>
  <c r="K8" i="2"/>
  <c r="L244" i="2"/>
  <c r="K244" i="2" s="1"/>
  <c r="O243" i="2"/>
  <c r="N243" i="2"/>
  <c r="L243" i="2"/>
  <c r="M243" i="2" s="1"/>
  <c r="O239" i="2"/>
  <c r="N239" i="2"/>
  <c r="L239" i="2"/>
  <c r="M239" i="2" s="1"/>
  <c r="L241" i="2"/>
  <c r="K241" i="2" s="1"/>
  <c r="L210" i="2"/>
  <c r="K210" i="2" s="1"/>
  <c r="O245" i="2"/>
  <c r="N245" i="2"/>
  <c r="L245" i="2"/>
  <c r="K245" i="2" s="1"/>
  <c r="O215" i="2"/>
  <c r="N215" i="2"/>
  <c r="L215" i="2"/>
  <c r="M215" i="2" s="1"/>
  <c r="O201" i="2"/>
  <c r="N201" i="2"/>
  <c r="L201" i="2"/>
  <c r="K201" i="2" s="1"/>
  <c r="L200" i="2"/>
  <c r="K200" i="2" s="1"/>
  <c r="L199" i="2"/>
  <c r="M199" i="2" s="1"/>
  <c r="L198" i="2"/>
  <c r="N198" i="2" s="1"/>
  <c r="O198" i="2" s="1"/>
  <c r="L197" i="2"/>
  <c r="K197" i="2" s="1"/>
  <c r="L196" i="2"/>
  <c r="N196" i="2" s="1"/>
  <c r="O196" i="2" s="1"/>
  <c r="L195" i="2"/>
  <c r="M195" i="2" s="1"/>
  <c r="L214" i="2"/>
  <c r="K214" i="2" s="1"/>
  <c r="L213" i="2"/>
  <c r="K213" i="2" s="1"/>
  <c r="L212" i="2"/>
  <c r="M212" i="2" s="1"/>
  <c r="L211" i="2"/>
  <c r="N211" i="2" s="1"/>
  <c r="O211" i="2" s="1"/>
  <c r="L209" i="2"/>
  <c r="K209" i="2" s="1"/>
  <c r="O208" i="2"/>
  <c r="N208" i="2"/>
  <c r="L208" i="2"/>
  <c r="M208" i="2" s="1"/>
  <c r="L207" i="2"/>
  <c r="N207" i="2" s="1"/>
  <c r="O207" i="2" s="1"/>
  <c r="L206" i="2"/>
  <c r="K206" i="2" s="1"/>
  <c r="L205" i="2"/>
  <c r="K205" i="2" s="1"/>
  <c r="L204" i="2"/>
  <c r="M204" i="2" s="1"/>
  <c r="L203" i="2"/>
  <c r="N203" i="2" s="1"/>
  <c r="O203" i="2" s="1"/>
  <c r="L202" i="2"/>
  <c r="K202" i="2" s="1"/>
  <c r="L182" i="2"/>
  <c r="N182" i="2" s="1"/>
  <c r="O182" i="2" s="1"/>
  <c r="L181" i="2"/>
  <c r="K181" i="2" s="1"/>
  <c r="L180" i="2"/>
  <c r="K180" i="2" s="1"/>
  <c r="L179" i="2"/>
  <c r="M179" i="2" s="1"/>
  <c r="L178" i="2"/>
  <c r="N178" i="2" s="1"/>
  <c r="O178" i="2" s="1"/>
  <c r="L177" i="2"/>
  <c r="K177" i="2" s="1"/>
  <c r="O176" i="2"/>
  <c r="N176" i="2"/>
  <c r="L176" i="2"/>
  <c r="M176" i="2" s="1"/>
  <c r="O194" i="2"/>
  <c r="N194" i="2"/>
  <c r="L194" i="2"/>
  <c r="K194" i="2" s="1"/>
  <c r="O193" i="2"/>
  <c r="N193" i="2"/>
  <c r="L193" i="2"/>
  <c r="K193" i="2" s="1"/>
  <c r="L192" i="2"/>
  <c r="K192" i="2" s="1"/>
  <c r="O191" i="2"/>
  <c r="N191" i="2"/>
  <c r="L191" i="2"/>
  <c r="K191" i="2" s="1"/>
  <c r="O190" i="2"/>
  <c r="N190" i="2"/>
  <c r="L190" i="2"/>
  <c r="K190" i="2" s="1"/>
  <c r="L189" i="2"/>
  <c r="K189" i="2" s="1"/>
  <c r="L188" i="2"/>
  <c r="K188" i="2" s="1"/>
  <c r="L187" i="2"/>
  <c r="M187" i="2" s="1"/>
  <c r="L186" i="2"/>
  <c r="N186" i="2" s="1"/>
  <c r="O186" i="2" s="1"/>
  <c r="L185" i="2"/>
  <c r="K185" i="2" s="1"/>
  <c r="L232" i="2"/>
  <c r="K232" i="2" s="1"/>
  <c r="L231" i="2"/>
  <c r="K231" i="2" s="1"/>
  <c r="O233" i="2"/>
  <c r="N233" i="2"/>
  <c r="L233" i="2"/>
  <c r="K233" i="2" s="1"/>
  <c r="L237" i="2"/>
  <c r="K237" i="2" s="1"/>
  <c r="L236" i="2"/>
  <c r="K236" i="2" s="1"/>
  <c r="L238" i="2"/>
  <c r="K238" i="2" s="1"/>
  <c r="L234" i="2"/>
  <c r="K234" i="2" s="1"/>
  <c r="L235" i="2"/>
  <c r="N235" i="2" s="1"/>
  <c r="O235" i="2" s="1"/>
  <c r="L230" i="2"/>
  <c r="K230" i="2" s="1"/>
  <c r="O229" i="2"/>
  <c r="N229" i="2"/>
  <c r="L229" i="2"/>
  <c r="K229" i="2" s="1"/>
  <c r="O228" i="2"/>
  <c r="N228" i="2"/>
  <c r="L228" i="2"/>
  <c r="M228" i="2" s="1"/>
  <c r="L226" i="2"/>
  <c r="K226" i="2" s="1"/>
  <c r="L227" i="2"/>
  <c r="M227" i="2" s="1"/>
  <c r="L225" i="2"/>
  <c r="N225" i="2" s="1"/>
  <c r="O225" i="2" s="1"/>
  <c r="O224" i="2"/>
  <c r="N224" i="2"/>
  <c r="L224" i="2"/>
  <c r="K224" i="2" s="1"/>
  <c r="L163" i="2"/>
  <c r="K163" i="2" s="1"/>
  <c r="O183" i="2"/>
  <c r="N183" i="2"/>
  <c r="L183" i="2"/>
  <c r="K183" i="2" s="1"/>
  <c r="L175" i="2"/>
  <c r="N175" i="2" s="1"/>
  <c r="O175" i="2" s="1"/>
  <c r="L174" i="2"/>
  <c r="M174" i="2" s="1"/>
  <c r="L173" i="2"/>
  <c r="N173" i="2" s="1"/>
  <c r="O173" i="2" s="1"/>
  <c r="L172" i="2"/>
  <c r="K172" i="2" s="1"/>
  <c r="L171" i="2"/>
  <c r="K171" i="2" s="1"/>
  <c r="L170" i="2"/>
  <c r="M170" i="2" s="1"/>
  <c r="O169" i="2"/>
  <c r="N169" i="2"/>
  <c r="L169" i="2"/>
  <c r="M169" i="2" s="1"/>
  <c r="L167" i="2"/>
  <c r="K167" i="2" s="1"/>
  <c r="L168" i="2"/>
  <c r="M168" i="2" s="1"/>
  <c r="O166" i="2"/>
  <c r="N166" i="2"/>
  <c r="L166" i="2"/>
  <c r="K166" i="2" s="1"/>
  <c r="O165" i="2"/>
  <c r="N165" i="2"/>
  <c r="L165" i="2"/>
  <c r="K165" i="2" s="1"/>
  <c r="L164" i="2"/>
  <c r="N164" i="2" s="1"/>
  <c r="O164" i="2" s="1"/>
  <c r="L162" i="2"/>
  <c r="K162" i="2" s="1"/>
  <c r="O161" i="2"/>
  <c r="N161" i="2"/>
  <c r="L161" i="2"/>
  <c r="K161" i="2" s="1"/>
  <c r="L160" i="2"/>
  <c r="K160" i="2" s="1"/>
  <c r="L159" i="2"/>
  <c r="K159" i="2" s="1"/>
  <c r="L158" i="2"/>
  <c r="M158" i="2" s="1"/>
  <c r="L157" i="2"/>
  <c r="M157" i="2" s="1"/>
  <c r="L156" i="2"/>
  <c r="K156" i="2" s="1"/>
  <c r="O138" i="2"/>
  <c r="N138" i="2"/>
  <c r="L138" i="2"/>
  <c r="K138" i="2" s="1"/>
  <c r="L149" i="2"/>
  <c r="M149" i="2" s="1"/>
  <c r="L148" i="2"/>
  <c r="N148" i="2" s="1"/>
  <c r="O148" i="2" s="1"/>
  <c r="L147" i="2"/>
  <c r="K147" i="2" s="1"/>
  <c r="O146" i="2"/>
  <c r="N146" i="2"/>
  <c r="L146" i="2"/>
  <c r="K146" i="2" s="1"/>
  <c r="O145" i="2"/>
  <c r="N145" i="2"/>
  <c r="L145" i="2"/>
  <c r="M145" i="2" s="1"/>
  <c r="L144" i="2"/>
  <c r="N144" i="2" s="1"/>
  <c r="O144" i="2" s="1"/>
  <c r="L143" i="2"/>
  <c r="K143" i="2" s="1"/>
  <c r="L142" i="2"/>
  <c r="K142" i="2" s="1"/>
  <c r="L141" i="2"/>
  <c r="M141" i="2" s="1"/>
  <c r="L140" i="2"/>
  <c r="N140" i="2" s="1"/>
  <c r="O140" i="2" s="1"/>
  <c r="L139" i="2"/>
  <c r="K139" i="2" s="1"/>
  <c r="L152" i="2"/>
  <c r="M152" i="2" s="1"/>
  <c r="O151" i="2"/>
  <c r="N151" i="2"/>
  <c r="L151" i="2"/>
  <c r="K151" i="2" s="1"/>
  <c r="O150" i="2"/>
  <c r="N150" i="2"/>
  <c r="L150" i="2"/>
  <c r="K150" i="2" s="1"/>
  <c r="L137" i="2"/>
  <c r="M137" i="2" s="1"/>
  <c r="L136" i="2"/>
  <c r="M136" i="2" s="1"/>
  <c r="L135" i="2"/>
  <c r="N135" i="2" s="1"/>
  <c r="O135" i="2" s="1"/>
  <c r="L134" i="2"/>
  <c r="K134" i="2" s="1"/>
  <c r="L133" i="2"/>
  <c r="M133" i="2" s="1"/>
  <c r="N132" i="2"/>
  <c r="O132" i="2" s="1"/>
  <c r="L132" i="2"/>
  <c r="M132" i="2" s="1"/>
  <c r="O131" i="2"/>
  <c r="N131" i="2"/>
  <c r="L131" i="2"/>
  <c r="M131" i="2" s="1"/>
  <c r="L130" i="2"/>
  <c r="K130" i="2" s="1"/>
  <c r="L129" i="2"/>
  <c r="M129" i="2" s="1"/>
  <c r="L128" i="2"/>
  <c r="N128" i="2" s="1"/>
  <c r="O128" i="2" s="1"/>
  <c r="O127" i="2"/>
  <c r="N127" i="2"/>
  <c r="L127" i="2"/>
  <c r="K127" i="2" s="1"/>
  <c r="O125" i="2"/>
  <c r="N125" i="2"/>
  <c r="L125" i="2"/>
  <c r="M125" i="2" s="1"/>
  <c r="L124" i="2"/>
  <c r="M124" i="2" s="1"/>
  <c r="L123" i="2"/>
  <c r="N123" i="2" s="1"/>
  <c r="O123" i="2" s="1"/>
  <c r="L122" i="2"/>
  <c r="K122" i="2" s="1"/>
  <c r="L121" i="2"/>
  <c r="N121" i="2" s="1"/>
  <c r="O121" i="2" s="1"/>
  <c r="L120" i="2"/>
  <c r="M120" i="2" s="1"/>
  <c r="L119" i="2"/>
  <c r="N119" i="2" s="1"/>
  <c r="O119" i="2" s="1"/>
  <c r="L71" i="2"/>
  <c r="K71" i="2" s="1"/>
  <c r="L70" i="2"/>
  <c r="K70" i="2" s="1"/>
  <c r="L69" i="2"/>
  <c r="K69" i="2" s="1"/>
  <c r="L117" i="2"/>
  <c r="N117" i="2" s="1"/>
  <c r="O117" i="2" s="1"/>
  <c r="L116" i="2"/>
  <c r="K116" i="2" s="1"/>
  <c r="L115" i="2"/>
  <c r="K115" i="2" s="1"/>
  <c r="L114" i="2"/>
  <c r="K114" i="2" s="1"/>
  <c r="L113" i="2"/>
  <c r="M113" i="2" s="1"/>
  <c r="O112" i="2"/>
  <c r="N112" i="2"/>
  <c r="L112" i="2"/>
  <c r="K112" i="2" s="1"/>
  <c r="O118" i="2"/>
  <c r="N118" i="2"/>
  <c r="L118" i="2"/>
  <c r="K118" i="2" s="1"/>
  <c r="O110" i="2"/>
  <c r="N110" i="2"/>
  <c r="L110" i="2"/>
  <c r="K110" i="2" s="1"/>
  <c r="O103" i="2"/>
  <c r="N103" i="2"/>
  <c r="L103" i="2"/>
  <c r="K103" i="2" s="1"/>
  <c r="L109" i="2"/>
  <c r="K109" i="2" s="1"/>
  <c r="L108" i="2"/>
  <c r="K108" i="2" s="1"/>
  <c r="L107" i="2"/>
  <c r="M107" i="2" s="1"/>
  <c r="L106" i="2"/>
  <c r="M106" i="2" s="1"/>
  <c r="L105" i="2"/>
  <c r="K105" i="2" s="1"/>
  <c r="O104" i="2"/>
  <c r="N104" i="2"/>
  <c r="L104" i="2"/>
  <c r="K104" i="2" s="1"/>
  <c r="L102" i="2"/>
  <c r="K102" i="2" s="1"/>
  <c r="L101" i="2"/>
  <c r="K101" i="2" s="1"/>
  <c r="L100" i="2"/>
  <c r="K100" i="2" s="1"/>
  <c r="L99" i="2"/>
  <c r="K99" i="2" s="1"/>
  <c r="L98" i="2"/>
  <c r="K98" i="2" s="1"/>
  <c r="L97" i="2"/>
  <c r="K97" i="2" s="1"/>
  <c r="L95" i="2"/>
  <c r="M95" i="2" s="1"/>
  <c r="O94" i="2"/>
  <c r="N94" i="2"/>
  <c r="L94" i="2"/>
  <c r="K94" i="2" s="1"/>
  <c r="O93" i="2"/>
  <c r="N93" i="2"/>
  <c r="L93" i="2"/>
  <c r="K93" i="2" s="1"/>
  <c r="O73" i="2"/>
  <c r="N73" i="2"/>
  <c r="L73" i="2"/>
  <c r="K73" i="2" s="1"/>
  <c r="O72" i="2"/>
  <c r="N72" i="2"/>
  <c r="L72" i="2"/>
  <c r="K72" i="2" s="1"/>
  <c r="L67" i="2"/>
  <c r="N67" i="2" s="1"/>
  <c r="O67" i="2" s="1"/>
  <c r="L63" i="2"/>
  <c r="N63" i="2" s="1"/>
  <c r="O63" i="2" s="1"/>
  <c r="K243" i="2" l="1"/>
  <c r="M245" i="2"/>
  <c r="N244" i="2"/>
  <c r="O244" i="2" s="1"/>
  <c r="M244" i="2"/>
  <c r="K203" i="2"/>
  <c r="K239" i="2"/>
  <c r="M241" i="2"/>
  <c r="N241" i="2"/>
  <c r="O241" i="2" s="1"/>
  <c r="K215" i="2"/>
  <c r="M180" i="2"/>
  <c r="M200" i="2"/>
  <c r="M198" i="2"/>
  <c r="M196" i="2"/>
  <c r="N204" i="2"/>
  <c r="O204" i="2" s="1"/>
  <c r="N195" i="2"/>
  <c r="O195" i="2" s="1"/>
  <c r="K196" i="2"/>
  <c r="K198" i="2"/>
  <c r="N199" i="2"/>
  <c r="O199" i="2" s="1"/>
  <c r="K195" i="2"/>
  <c r="M197" i="2"/>
  <c r="K199" i="2"/>
  <c r="N200" i="2"/>
  <c r="O200" i="2" s="1"/>
  <c r="M201" i="2"/>
  <c r="N197" i="2"/>
  <c r="O197" i="2" s="1"/>
  <c r="M205" i="2"/>
  <c r="M209" i="2"/>
  <c r="N212" i="2"/>
  <c r="O212" i="2" s="1"/>
  <c r="N205" i="2"/>
  <c r="O205" i="2" s="1"/>
  <c r="N187" i="2"/>
  <c r="O187" i="2" s="1"/>
  <c r="M178" i="2"/>
  <c r="K207" i="2"/>
  <c r="N209" i="2"/>
  <c r="O209" i="2" s="1"/>
  <c r="K212" i="2"/>
  <c r="M213" i="2"/>
  <c r="K204" i="2"/>
  <c r="N213" i="2"/>
  <c r="O213" i="2" s="1"/>
  <c r="K176" i="2"/>
  <c r="K208" i="2"/>
  <c r="K211" i="2"/>
  <c r="M202" i="2"/>
  <c r="M206" i="2"/>
  <c r="M210" i="2"/>
  <c r="M214" i="2"/>
  <c r="N202" i="2"/>
  <c r="O202" i="2" s="1"/>
  <c r="M203" i="2"/>
  <c r="N206" i="2"/>
  <c r="O206" i="2" s="1"/>
  <c r="M207" i="2"/>
  <c r="N210" i="2"/>
  <c r="O210" i="2" s="1"/>
  <c r="M211" i="2"/>
  <c r="N214" i="2"/>
  <c r="O214" i="2" s="1"/>
  <c r="M188" i="2"/>
  <c r="M192" i="2"/>
  <c r="K178" i="2"/>
  <c r="N179" i="2"/>
  <c r="O179" i="2" s="1"/>
  <c r="K182" i="2"/>
  <c r="M177" i="2"/>
  <c r="K179" i="2"/>
  <c r="N180" i="2"/>
  <c r="O180" i="2" s="1"/>
  <c r="M181" i="2"/>
  <c r="N177" i="2"/>
  <c r="O177" i="2" s="1"/>
  <c r="N181" i="2"/>
  <c r="O181" i="2" s="1"/>
  <c r="M182" i="2"/>
  <c r="K186" i="2"/>
  <c r="M191" i="2"/>
  <c r="M194" i="2"/>
  <c r="N192" i="2"/>
  <c r="O192" i="2" s="1"/>
  <c r="M193" i="2"/>
  <c r="M190" i="2"/>
  <c r="M185" i="2"/>
  <c r="K187" i="2"/>
  <c r="N188" i="2"/>
  <c r="O188" i="2" s="1"/>
  <c r="M189" i="2"/>
  <c r="N185" i="2"/>
  <c r="O185" i="2" s="1"/>
  <c r="M186" i="2"/>
  <c r="N189" i="2"/>
  <c r="O189" i="2" s="1"/>
  <c r="M229" i="2"/>
  <c r="K235" i="2"/>
  <c r="M232" i="2"/>
  <c r="N232" i="2"/>
  <c r="O232" i="2" s="1"/>
  <c r="N231" i="2"/>
  <c r="O231" i="2" s="1"/>
  <c r="M231" i="2"/>
  <c r="M233" i="2"/>
  <c r="M237" i="2"/>
  <c r="N237" i="2"/>
  <c r="O237" i="2" s="1"/>
  <c r="M236" i="2"/>
  <c r="N236" i="2"/>
  <c r="O236" i="2" s="1"/>
  <c r="M238" i="2"/>
  <c r="N238" i="2"/>
  <c r="O238" i="2" s="1"/>
  <c r="M234" i="2"/>
  <c r="N234" i="2"/>
  <c r="O234" i="2" s="1"/>
  <c r="K228" i="2"/>
  <c r="M230" i="2"/>
  <c r="N230" i="2"/>
  <c r="O230" i="2" s="1"/>
  <c r="M235" i="2"/>
  <c r="M224" i="2"/>
  <c r="K227" i="2"/>
  <c r="N157" i="2"/>
  <c r="O157" i="2" s="1"/>
  <c r="K169" i="2"/>
  <c r="M226" i="2"/>
  <c r="N226" i="2"/>
  <c r="O226" i="2" s="1"/>
  <c r="K225" i="2"/>
  <c r="N227" i="2"/>
  <c r="O227" i="2" s="1"/>
  <c r="M225" i="2"/>
  <c r="N142" i="2"/>
  <c r="O142" i="2" s="1"/>
  <c r="N149" i="2"/>
  <c r="O149" i="2" s="1"/>
  <c r="M173" i="2"/>
  <c r="K157" i="2"/>
  <c r="K173" i="2"/>
  <c r="M163" i="2"/>
  <c r="N163" i="2"/>
  <c r="O163" i="2" s="1"/>
  <c r="M175" i="2"/>
  <c r="N158" i="2"/>
  <c r="O158" i="2" s="1"/>
  <c r="M171" i="2"/>
  <c r="N174" i="2"/>
  <c r="O174" i="2" s="1"/>
  <c r="N170" i="2"/>
  <c r="O170" i="2" s="1"/>
  <c r="N171" i="2"/>
  <c r="O171" i="2" s="1"/>
  <c r="K175" i="2"/>
  <c r="K140" i="2"/>
  <c r="K170" i="2"/>
  <c r="M172" i="2"/>
  <c r="K174" i="2"/>
  <c r="M183" i="2"/>
  <c r="N172" i="2"/>
  <c r="O172" i="2" s="1"/>
  <c r="M159" i="2"/>
  <c r="M165" i="2"/>
  <c r="N168" i="2"/>
  <c r="O168" i="2" s="1"/>
  <c r="K131" i="2"/>
  <c r="M161" i="2"/>
  <c r="K164" i="2"/>
  <c r="K168" i="2"/>
  <c r="M167" i="2"/>
  <c r="N167" i="2"/>
  <c r="O167" i="2" s="1"/>
  <c r="M166" i="2"/>
  <c r="M162" i="2"/>
  <c r="N162" i="2"/>
  <c r="O162" i="2" s="1"/>
  <c r="M164" i="2"/>
  <c r="M156" i="2"/>
  <c r="K158" i="2"/>
  <c r="N159" i="2"/>
  <c r="O159" i="2" s="1"/>
  <c r="M160" i="2"/>
  <c r="N156" i="2"/>
  <c r="O156" i="2" s="1"/>
  <c r="N160" i="2"/>
  <c r="O160" i="2" s="1"/>
  <c r="N141" i="2"/>
  <c r="O141" i="2" s="1"/>
  <c r="K141" i="2"/>
  <c r="M142" i="2"/>
  <c r="M123" i="2"/>
  <c r="K144" i="2"/>
  <c r="M146" i="2"/>
  <c r="K148" i="2"/>
  <c r="M138" i="2"/>
  <c r="M139" i="2"/>
  <c r="M143" i="2"/>
  <c r="K145" i="2"/>
  <c r="M147" i="2"/>
  <c r="K149" i="2"/>
  <c r="N139" i="2"/>
  <c r="O139" i="2" s="1"/>
  <c r="M140" i="2"/>
  <c r="N143" i="2"/>
  <c r="O143" i="2" s="1"/>
  <c r="M144" i="2"/>
  <c r="N147" i="2"/>
  <c r="O147" i="2" s="1"/>
  <c r="M148" i="2"/>
  <c r="M121" i="2"/>
  <c r="N133" i="2"/>
  <c r="O133" i="2" s="1"/>
  <c r="M135" i="2"/>
  <c r="N152" i="2"/>
  <c r="O152" i="2" s="1"/>
  <c r="N129" i="2"/>
  <c r="O129" i="2" s="1"/>
  <c r="M151" i="2"/>
  <c r="K133" i="2"/>
  <c r="K119" i="2"/>
  <c r="K121" i="2"/>
  <c r="K123" i="2"/>
  <c r="N124" i="2"/>
  <c r="O124" i="2" s="1"/>
  <c r="K135" i="2"/>
  <c r="N136" i="2"/>
  <c r="O136" i="2" s="1"/>
  <c r="N137" i="2"/>
  <c r="O137" i="2" s="1"/>
  <c r="K125" i="2"/>
  <c r="K128" i="2"/>
  <c r="K137" i="2"/>
  <c r="N120" i="2"/>
  <c r="O120" i="2" s="1"/>
  <c r="M128" i="2"/>
  <c r="M119" i="2"/>
  <c r="K120" i="2"/>
  <c r="M122" i="2"/>
  <c r="K124" i="2"/>
  <c r="M127" i="2"/>
  <c r="K129" i="2"/>
  <c r="M130" i="2"/>
  <c r="K132" i="2"/>
  <c r="M134" i="2"/>
  <c r="K136" i="2"/>
  <c r="M150" i="2"/>
  <c r="K152" i="2"/>
  <c r="N122" i="2"/>
  <c r="O122" i="2" s="1"/>
  <c r="N130" i="2"/>
  <c r="O130" i="2" s="1"/>
  <c r="N134" i="2"/>
  <c r="O134" i="2" s="1"/>
  <c r="M69" i="2"/>
  <c r="N69" i="2"/>
  <c r="O69" i="2" s="1"/>
  <c r="M71" i="2"/>
  <c r="N71" i="2"/>
  <c r="O71" i="2" s="1"/>
  <c r="N70" i="2"/>
  <c r="O70" i="2" s="1"/>
  <c r="M70" i="2"/>
  <c r="M115" i="2"/>
  <c r="N113" i="2"/>
  <c r="O113" i="2" s="1"/>
  <c r="M114" i="2"/>
  <c r="N114" i="2"/>
  <c r="O114" i="2" s="1"/>
  <c r="K117" i="2"/>
  <c r="K113" i="2"/>
  <c r="N115" i="2"/>
  <c r="O115" i="2" s="1"/>
  <c r="M116" i="2"/>
  <c r="N116" i="2"/>
  <c r="O116" i="2" s="1"/>
  <c r="M117" i="2"/>
  <c r="M101" i="2"/>
  <c r="N109" i="2"/>
  <c r="O109" i="2" s="1"/>
  <c r="M93" i="2"/>
  <c r="M97" i="2"/>
  <c r="M99" i="2"/>
  <c r="M100" i="2"/>
  <c r="N108" i="2"/>
  <c r="O108" i="2" s="1"/>
  <c r="M118" i="2"/>
  <c r="N99" i="2"/>
  <c r="O99" i="2" s="1"/>
  <c r="N100" i="2"/>
  <c r="O100" i="2" s="1"/>
  <c r="M104" i="2"/>
  <c r="M112" i="2"/>
  <c r="M110" i="2"/>
  <c r="N105" i="2"/>
  <c r="O105" i="2" s="1"/>
  <c r="N107" i="2"/>
  <c r="O107" i="2" s="1"/>
  <c r="K107" i="2"/>
  <c r="M105" i="2"/>
  <c r="N106" i="2"/>
  <c r="O106" i="2" s="1"/>
  <c r="M108" i="2"/>
  <c r="M109" i="2"/>
  <c r="M103" i="2"/>
  <c r="K106" i="2"/>
  <c r="N97" i="2"/>
  <c r="O97" i="2" s="1"/>
  <c r="M98" i="2"/>
  <c r="N101" i="2"/>
  <c r="O101" i="2" s="1"/>
  <c r="M102" i="2"/>
  <c r="N98" i="2"/>
  <c r="O98" i="2" s="1"/>
  <c r="N102" i="2"/>
  <c r="O102" i="2" s="1"/>
  <c r="K95" i="2"/>
  <c r="N95" i="2"/>
  <c r="O95" i="2" s="1"/>
  <c r="M94" i="2"/>
  <c r="M72" i="2"/>
  <c r="M73" i="2"/>
  <c r="K67" i="2"/>
  <c r="M67" i="2"/>
  <c r="K63" i="2"/>
  <c r="M63" i="2"/>
  <c r="L28" i="2"/>
  <c r="K28" i="2" s="1"/>
  <c r="L20" i="2"/>
  <c r="K20" i="2" s="1"/>
  <c r="L19" i="2"/>
  <c r="K19" i="2" s="1"/>
  <c r="L18" i="2"/>
  <c r="M18" i="2" s="1"/>
  <c r="L17" i="2"/>
  <c r="N17" i="2" s="1"/>
  <c r="O17" i="2" s="1"/>
  <c r="O16" i="2"/>
  <c r="N16" i="2"/>
  <c r="L16" i="2"/>
  <c r="K16" i="2" s="1"/>
  <c r="O15" i="2"/>
  <c r="N15" i="2"/>
  <c r="L15" i="2"/>
  <c r="K15" i="2" s="1"/>
  <c r="L21" i="2"/>
  <c r="M21" i="2" s="1"/>
  <c r="N21" i="2"/>
  <c r="O21" i="2"/>
  <c r="L246" i="2"/>
  <c r="M246" i="2" s="1"/>
  <c r="N246" i="2"/>
  <c r="O246" i="2"/>
  <c r="L247" i="2"/>
  <c r="K247" i="2" s="1"/>
  <c r="L248" i="2"/>
  <c r="M248" i="2" s="1"/>
  <c r="N248" i="2"/>
  <c r="O248" i="2"/>
  <c r="L249" i="2"/>
  <c r="M249" i="2" s="1"/>
  <c r="N249" i="2"/>
  <c r="O249" i="2"/>
  <c r="L250" i="2"/>
  <c r="M250" i="2" s="1"/>
  <c r="N250" i="2"/>
  <c r="O250" i="2"/>
  <c r="L14" i="2"/>
  <c r="K14" i="2" s="1"/>
  <c r="L13" i="2"/>
  <c r="K13" i="2" s="1"/>
  <c r="L12" i="2"/>
  <c r="M12" i="2" s="1"/>
  <c r="L11" i="2"/>
  <c r="N11" i="2" s="1"/>
  <c r="O11" i="2" s="1"/>
  <c r="L10" i="2"/>
  <c r="K10" i="2" s="1"/>
  <c r="O9" i="2"/>
  <c r="N9" i="2"/>
  <c r="L9" i="2"/>
  <c r="K9" i="2" s="1"/>
  <c r="N247" i="2" l="1"/>
  <c r="O247" i="2" s="1"/>
  <c r="M28" i="2"/>
  <c r="N28" i="2"/>
  <c r="O28" i="2" s="1"/>
  <c r="K17" i="2"/>
  <c r="K12" i="2"/>
  <c r="M13" i="2"/>
  <c r="K246" i="2"/>
  <c r="M19" i="2"/>
  <c r="N13" i="2"/>
  <c r="O13" i="2" s="1"/>
  <c r="M15" i="2"/>
  <c r="M9" i="2"/>
  <c r="K11" i="2"/>
  <c r="N12" i="2"/>
  <c r="O12" i="2" s="1"/>
  <c r="K250" i="2"/>
  <c r="K249" i="2"/>
  <c r="N18" i="2"/>
  <c r="O18" i="2" s="1"/>
  <c r="K248" i="2"/>
  <c r="M247" i="2"/>
  <c r="K21" i="2"/>
  <c r="M16" i="2"/>
  <c r="K18" i="2"/>
  <c r="N19" i="2"/>
  <c r="O19" i="2" s="1"/>
  <c r="M20" i="2"/>
  <c r="M17" i="2"/>
  <c r="N20" i="2"/>
  <c r="O20" i="2" s="1"/>
  <c r="M10" i="2"/>
  <c r="N10" i="2"/>
  <c r="M11" i="2"/>
  <c r="N14" i="2"/>
  <c r="O14" i="2" s="1"/>
  <c r="M14" i="2"/>
  <c r="O10" i="2" l="1"/>
  <c r="L44" i="2"/>
  <c r="K44" i="2" s="1"/>
  <c r="L222" i="2"/>
  <c r="K222" i="2" s="1"/>
  <c r="L221" i="2"/>
  <c r="K221" i="2" s="1"/>
  <c r="L220" i="2"/>
  <c r="N220" i="2" s="1"/>
  <c r="O220" i="2" s="1"/>
  <c r="L219" i="2"/>
  <c r="N219" i="2" s="1"/>
  <c r="O219" i="2" s="1"/>
  <c r="L218" i="2"/>
  <c r="K218" i="2" s="1"/>
  <c r="O153" i="2"/>
  <c r="N153" i="2"/>
  <c r="L153" i="2"/>
  <c r="K153" i="2" s="1"/>
  <c r="L87" i="2"/>
  <c r="M87" i="2" s="1"/>
  <c r="L86" i="2"/>
  <c r="K86" i="2" s="1"/>
  <c r="L85" i="2"/>
  <c r="N85" i="2" s="1"/>
  <c r="O85" i="2" s="1"/>
  <c r="L84" i="2"/>
  <c r="M84" i="2" s="1"/>
  <c r="L83" i="2"/>
  <c r="K83" i="2" s="1"/>
  <c r="L74" i="2"/>
  <c r="K74" i="2" s="1"/>
  <c r="L82" i="2"/>
  <c r="N82" i="2" s="1"/>
  <c r="O82" i="2" s="1"/>
  <c r="L80" i="2"/>
  <c r="K80" i="2" s="1"/>
  <c r="O76" i="2"/>
  <c r="N76" i="2"/>
  <c r="L76" i="2"/>
  <c r="K76" i="2" s="1"/>
  <c r="O75" i="2"/>
  <c r="N75" i="2"/>
  <c r="L75" i="2"/>
  <c r="M75" i="2" s="1"/>
  <c r="L68" i="2"/>
  <c r="N68" i="2" s="1"/>
  <c r="O68" i="2" s="1"/>
  <c r="L66" i="2"/>
  <c r="K66" i="2" s="1"/>
  <c r="O64" i="2"/>
  <c r="N64" i="2"/>
  <c r="L64" i="2"/>
  <c r="M64" i="2" s="1"/>
  <c r="L62" i="2"/>
  <c r="N62" i="2" s="1"/>
  <c r="O62" i="2" s="1"/>
  <c r="L61" i="2"/>
  <c r="K61" i="2" s="1"/>
  <c r="L60" i="2"/>
  <c r="K60" i="2" s="1"/>
  <c r="O59" i="2"/>
  <c r="N59" i="2"/>
  <c r="L59" i="2"/>
  <c r="M59" i="2" s="1"/>
  <c r="O58" i="2"/>
  <c r="N58" i="2"/>
  <c r="L58" i="2"/>
  <c r="M58" i="2" s="1"/>
  <c r="L57" i="2"/>
  <c r="K57" i="2" s="1"/>
  <c r="L56" i="2"/>
  <c r="K56" i="2" s="1"/>
  <c r="L55" i="2"/>
  <c r="M55" i="2" s="1"/>
  <c r="L54" i="2"/>
  <c r="N54" i="2" s="1"/>
  <c r="O54" i="2" s="1"/>
  <c r="L53" i="2"/>
  <c r="K53" i="2" s="1"/>
  <c r="L52" i="2"/>
  <c r="K52" i="2" s="1"/>
  <c r="L51" i="2"/>
  <c r="M51" i="2" s="1"/>
  <c r="L40" i="2"/>
  <c r="K40" i="2" s="1"/>
  <c r="L39" i="2"/>
  <c r="K39" i="2" s="1"/>
  <c r="L38" i="2"/>
  <c r="M38" i="2" s="1"/>
  <c r="L37" i="2"/>
  <c r="N37" i="2" s="1"/>
  <c r="O37" i="2" s="1"/>
  <c r="L36" i="2"/>
  <c r="K36" i="2" s="1"/>
  <c r="L27" i="2"/>
  <c r="K27" i="2" s="1"/>
  <c r="K58" i="2" l="1"/>
  <c r="K59" i="2"/>
  <c r="K38" i="2"/>
  <c r="M74" i="2"/>
  <c r="N74" i="2"/>
  <c r="O74" i="2" s="1"/>
  <c r="N87" i="2"/>
  <c r="O87" i="2" s="1"/>
  <c r="M153" i="2"/>
  <c r="M83" i="2"/>
  <c r="K220" i="2"/>
  <c r="M221" i="2"/>
  <c r="N83" i="2"/>
  <c r="O83" i="2" s="1"/>
  <c r="M218" i="2"/>
  <c r="M220" i="2"/>
  <c r="N38" i="2"/>
  <c r="O38" i="2" s="1"/>
  <c r="K85" i="2"/>
  <c r="N221" i="2"/>
  <c r="O221" i="2" s="1"/>
  <c r="M222" i="2"/>
  <c r="N84" i="2"/>
  <c r="O84" i="2" s="1"/>
  <c r="K87" i="2"/>
  <c r="N51" i="2"/>
  <c r="O51" i="2" s="1"/>
  <c r="M44" i="2"/>
  <c r="N44" i="2"/>
  <c r="O44" i="2" s="1"/>
  <c r="K219" i="2"/>
  <c r="N218" i="2"/>
  <c r="O218" i="2" s="1"/>
  <c r="M219" i="2"/>
  <c r="N222" i="2"/>
  <c r="O222" i="2" s="1"/>
  <c r="K51" i="2"/>
  <c r="M85" i="2"/>
  <c r="K84" i="2"/>
  <c r="M86" i="2"/>
  <c r="N86" i="2"/>
  <c r="O86" i="2" s="1"/>
  <c r="K68" i="2"/>
  <c r="K62" i="2"/>
  <c r="N56" i="2"/>
  <c r="O56" i="2" s="1"/>
  <c r="N55" i="2"/>
  <c r="O55" i="2" s="1"/>
  <c r="K54" i="2"/>
  <c r="N52" i="2"/>
  <c r="O52" i="2" s="1"/>
  <c r="M52" i="2"/>
  <c r="K55" i="2"/>
  <c r="M56" i="2"/>
  <c r="M60" i="2"/>
  <c r="M66" i="2"/>
  <c r="M76" i="2"/>
  <c r="K82" i="2"/>
  <c r="M53" i="2"/>
  <c r="M57" i="2"/>
  <c r="N60" i="2"/>
  <c r="O60" i="2" s="1"/>
  <c r="M61" i="2"/>
  <c r="K64" i="2"/>
  <c r="N66" i="2"/>
  <c r="O66" i="2" s="1"/>
  <c r="K75" i="2"/>
  <c r="M80" i="2"/>
  <c r="N53" i="2"/>
  <c r="O53" i="2" s="1"/>
  <c r="M54" i="2"/>
  <c r="N57" i="2"/>
  <c r="O57" i="2" s="1"/>
  <c r="N61" i="2"/>
  <c r="O61" i="2" s="1"/>
  <c r="M62" i="2"/>
  <c r="M68" i="2"/>
  <c r="N80" i="2"/>
  <c r="O80" i="2" s="1"/>
  <c r="M82" i="2"/>
  <c r="M39" i="2"/>
  <c r="K37" i="2"/>
  <c r="N39" i="2"/>
  <c r="O39" i="2" s="1"/>
  <c r="M36" i="2"/>
  <c r="M40" i="2"/>
  <c r="N36" i="2"/>
  <c r="O36" i="2" s="1"/>
  <c r="M37" i="2"/>
  <c r="N40" i="2"/>
  <c r="O40" i="2" s="1"/>
  <c r="N27" i="2"/>
  <c r="O27" i="2" s="1"/>
  <c r="M27" i="2"/>
  <c r="L46" i="2" l="1"/>
  <c r="N46" i="2" s="1"/>
  <c r="O46" i="2" s="1"/>
  <c r="L45" i="2"/>
  <c r="K45" i="2" s="1"/>
  <c r="L43" i="2"/>
  <c r="K43" i="2" s="1"/>
  <c r="L42" i="2"/>
  <c r="M42" i="2" s="1"/>
  <c r="L41" i="2"/>
  <c r="N41" i="2" s="1"/>
  <c r="O41" i="2" s="1"/>
  <c r="K46" i="2" l="1"/>
  <c r="M43" i="2"/>
  <c r="N42" i="2"/>
  <c r="O42" i="2" s="1"/>
  <c r="K41" i="2"/>
  <c r="K42" i="2"/>
  <c r="N43" i="2"/>
  <c r="O43" i="2" s="1"/>
  <c r="M45" i="2"/>
  <c r="M41" i="2"/>
  <c r="N45" i="2"/>
  <c r="O45" i="2" s="1"/>
  <c r="M46" i="2"/>
  <c r="L47" i="2" l="1"/>
  <c r="N47" i="2" s="1"/>
  <c r="O47" i="2" s="1"/>
  <c r="L32" i="2"/>
  <c r="N32" i="2" s="1"/>
  <c r="O32" i="2" s="1"/>
  <c r="L33" i="2"/>
  <c r="M33" i="2" s="1"/>
  <c r="L29" i="2"/>
  <c r="K29" i="2" s="1"/>
  <c r="K47" i="2" l="1"/>
  <c r="M47" i="2"/>
  <c r="K32" i="2"/>
  <c r="M32" i="2"/>
  <c r="N33" i="2"/>
  <c r="O33" i="2" s="1"/>
  <c r="K33" i="2"/>
  <c r="N29" i="2"/>
  <c r="O29" i="2" s="1"/>
  <c r="M29" i="2"/>
  <c r="L217" i="2" l="1"/>
  <c r="K217" i="2" s="1"/>
  <c r="L223" i="2"/>
  <c r="N223" i="2" s="1"/>
  <c r="O223" i="2" s="1"/>
  <c r="N217" i="2" l="1"/>
  <c r="O217" i="2" s="1"/>
  <c r="M223" i="2"/>
  <c r="M217" i="2"/>
  <c r="K223" i="2"/>
  <c r="L26" i="2" l="1"/>
  <c r="K26" i="2" s="1"/>
  <c r="L34" i="2"/>
  <c r="K34" i="2" s="1"/>
  <c r="L35" i="2"/>
  <c r="K35" i="2" s="1"/>
  <c r="L48" i="2"/>
  <c r="M48" i="2" s="1"/>
  <c r="L49" i="2"/>
  <c r="K49" i="2" s="1"/>
  <c r="L88" i="2"/>
  <c r="M88" i="2" s="1"/>
  <c r="L89" i="2"/>
  <c r="M89" i="2" s="1"/>
  <c r="L90" i="2"/>
  <c r="K90" i="2" s="1"/>
  <c r="L91" i="2"/>
  <c r="M91" i="2" s="1"/>
  <c r="L92" i="2"/>
  <c r="K92" i="2" s="1"/>
  <c r="L96" i="2"/>
  <c r="M96" i="2" s="1"/>
  <c r="L155" i="2"/>
  <c r="K155" i="2" s="1"/>
  <c r="N155" i="2"/>
  <c r="O155" i="2"/>
  <c r="L25" i="2"/>
  <c r="M25" i="2" s="1"/>
  <c r="L24" i="2"/>
  <c r="K24" i="2" s="1"/>
  <c r="L23" i="2"/>
  <c r="M23" i="2" s="1"/>
  <c r="N23" i="2" l="1"/>
  <c r="N35" i="2"/>
  <c r="O35" i="2" s="1"/>
  <c r="N24" i="2"/>
  <c r="O24" i="2" s="1"/>
  <c r="N96" i="2"/>
  <c r="O96" i="2" s="1"/>
  <c r="N34" i="2"/>
  <c r="O34" i="2" s="1"/>
  <c r="K48" i="2"/>
  <c r="N48" i="2"/>
  <c r="O48" i="2" s="1"/>
  <c r="N49" i="2"/>
  <c r="O49" i="2" s="1"/>
  <c r="M49" i="2"/>
  <c r="M35" i="2"/>
  <c r="M34" i="2"/>
  <c r="M24" i="2"/>
  <c r="K96" i="2"/>
  <c r="K89" i="2"/>
  <c r="N90" i="2"/>
  <c r="O90" i="2" s="1"/>
  <c r="N89" i="2"/>
  <c r="O89" i="2" s="1"/>
  <c r="M90" i="2"/>
  <c r="N88" i="2"/>
  <c r="O88" i="2" s="1"/>
  <c r="M26" i="2"/>
  <c r="N26" i="2"/>
  <c r="O26" i="2" s="1"/>
  <c r="K23" i="2"/>
  <c r="N91" i="2"/>
  <c r="O91" i="2" s="1"/>
  <c r="K91" i="2"/>
  <c r="M155" i="2"/>
  <c r="M92" i="2"/>
  <c r="N92" i="2"/>
  <c r="O92" i="2" s="1"/>
  <c r="K88" i="2"/>
  <c r="N25" i="2"/>
  <c r="O25" i="2" s="1"/>
  <c r="K25" i="2"/>
  <c r="O23" i="2" l="1"/>
  <c r="E55" i="3"/>
  <c r="O22" i="2"/>
  <c r="O251" i="2"/>
  <c r="O252" i="2"/>
  <c r="O253" i="2"/>
  <c r="O254" i="2"/>
  <c r="O255" i="2"/>
  <c r="O256" i="2"/>
  <c r="O257" i="2"/>
  <c r="O258" i="2"/>
  <c r="O259" i="2"/>
  <c r="O260" i="2"/>
  <c r="L22" i="2" l="1"/>
  <c r="M22" i="2" s="1"/>
  <c r="N22" i="2"/>
  <c r="L240" i="2"/>
  <c r="M240" i="2" s="1"/>
  <c r="L251" i="2"/>
  <c r="K251" i="2" s="1"/>
  <c r="N251" i="2"/>
  <c r="L252" i="2"/>
  <c r="M252" i="2" s="1"/>
  <c r="N252" i="2"/>
  <c r="L253" i="2"/>
  <c r="M253" i="2" s="1"/>
  <c r="N253" i="2"/>
  <c r="L254" i="2"/>
  <c r="M254" i="2" s="1"/>
  <c r="N254" i="2"/>
  <c r="L255" i="2"/>
  <c r="K255" i="2" s="1"/>
  <c r="N255" i="2"/>
  <c r="L256" i="2"/>
  <c r="M256" i="2" s="1"/>
  <c r="N256" i="2"/>
  <c r="L257" i="2"/>
  <c r="M257" i="2" s="1"/>
  <c r="N257" i="2"/>
  <c r="L258" i="2"/>
  <c r="M258" i="2" s="1"/>
  <c r="N258" i="2"/>
  <c r="L259" i="2"/>
  <c r="K259" i="2" s="1"/>
  <c r="N259" i="2"/>
  <c r="L260" i="2"/>
  <c r="M260" i="2" s="1"/>
  <c r="N260" i="2"/>
  <c r="N240" i="2" l="1"/>
  <c r="O240" i="2" s="1"/>
  <c r="M251" i="2"/>
  <c r="M259" i="2"/>
  <c r="K253" i="2"/>
  <c r="K257" i="2"/>
  <c r="M255" i="2"/>
  <c r="K258" i="2"/>
  <c r="K22" i="2"/>
  <c r="K254" i="2"/>
  <c r="K260" i="2"/>
  <c r="K256" i="2"/>
  <c r="K252" i="2"/>
  <c r="K240" i="2"/>
  <c r="F6" i="2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A4" i="3" l="1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G21" i="3" l="1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W5" i="1" l="1"/>
  <c r="K6" i="3" s="1"/>
  <c r="I35" i="3"/>
  <c r="I14" i="3"/>
  <c r="I42" i="3"/>
  <c r="I21" i="3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<sst xmlns="http://schemas.openxmlformats.org/spreadsheetml/2006/main" count="660" uniqueCount="183">
  <si>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</si>
  <si>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</si>
  <si>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</si>
  <si>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</si>
  <si>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</si>
  <si>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</si>
  <si>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</si>
  <si>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</si>
  <si>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</si>
  <si>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</si>
  <si>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</si>
  <si>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</si>
  <si>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</si>
  <si>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</si>
  <si>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</si>
  <si>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</si>
  <si>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</si>
  <si>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</si>
  <si>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</si>
  <si>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</si>
  <si>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</si>
  <si>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</si>
  <si>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</si>
  <si>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</si>
  <si>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</si>
  <si>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</si>
  <si>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</si>
  <si>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</si>
  <si>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</si>
  <si>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</si>
  <si>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</si>
  <si>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</si>
  <si>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</si>
  <si>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</si>
  <si>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</si>
  <si>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Observações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</si>
  <si>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</si>
  <si>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</si>
  <si>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</si>
  <si>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</si>
  <si>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</si>
  <si>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</si>
  <si>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</si>
  <si>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</si>
  <si>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</si>
  <si>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</si>
  <si>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</si>
  <si>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</si>
  <si>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</si>
  <si>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</si>
  <si>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</si>
  <si>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</si>
  <si>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</si>
  <si>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</si>
  <si>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</si>
  <si>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</si>
  <si>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</si>
  <si>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</si>
  <si>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</si>
  <si>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</si>
  <si>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</si>
  <si>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</si>
  <si>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</si>
  <si>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</si>
  <si>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</si>
  <si>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</si>
  <si>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</si>
  <si>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</si>
  <si>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</si>
  <si>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</si>
  <si>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</si>
  <si>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</si>
  <si>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</si>
  <si>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</si>
  <si>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I</t>
  </si>
  <si>
    <t>Excluir</t>
  </si>
  <si>
    <t>EMBRAPA - SisGePI</t>
  </si>
  <si>
    <t>SisGePI - Estimada - Modelagem</t>
  </si>
  <si>
    <t>Realizar contagem estimada do Sistema SisGePI.</t>
  </si>
  <si>
    <t>Todas as funcionalidades macro identificadas para o SisGePI.</t>
  </si>
  <si>
    <t>Incluir</t>
  </si>
  <si>
    <t>Alterar</t>
  </si>
  <si>
    <t>Consultar</t>
  </si>
  <si>
    <t>Dados Tecnologia Gerada</t>
  </si>
  <si>
    <t>Aprovar</t>
  </si>
  <si>
    <t>Elaborar Parecer CLPI</t>
  </si>
  <si>
    <t>Designar</t>
  </si>
  <si>
    <t>Encaminhar para designação de analista</t>
  </si>
  <si>
    <t>Análise CPI</t>
  </si>
  <si>
    <t>Devolver para ajustes</t>
  </si>
  <si>
    <t>Enviar para análise técnica</t>
  </si>
  <si>
    <t>Encaminhar</t>
  </si>
  <si>
    <t>Devolver</t>
  </si>
  <si>
    <t>Enviar</t>
  </si>
  <si>
    <t>Realizar Análise Técnica - Patente</t>
  </si>
  <si>
    <t>Elaborar Parecer</t>
  </si>
  <si>
    <t>Analisar Parecer</t>
  </si>
  <si>
    <t>Preparar Resposta Técnica</t>
  </si>
  <si>
    <t>Efetivação e Acompanhamento - Patente</t>
  </si>
  <si>
    <t>Preencher informação sobre países</t>
  </si>
  <si>
    <t>Consolidar documentação processo de Decisão</t>
  </si>
  <si>
    <t>Analista</t>
  </si>
  <si>
    <t>Analisar demanda</t>
  </si>
  <si>
    <t>Avaliar documentação e processo de pedido de proteção ou registro</t>
  </si>
  <si>
    <t>Revisar pedido de proteção</t>
  </si>
  <si>
    <t>Importar RPI</t>
  </si>
  <si>
    <t xml:space="preserve">Emitir Relatório </t>
  </si>
  <si>
    <t>Relatório da Demanda</t>
  </si>
  <si>
    <t>Gerenciar análise da demanda</t>
  </si>
  <si>
    <t>Cadastrar Tipo de demanda</t>
  </si>
  <si>
    <t>Cadastrar Tipo de sub-demanda</t>
  </si>
  <si>
    <t>Tipo de demanda</t>
  </si>
  <si>
    <t>Preencher e enviar autorização de pagamento</t>
  </si>
  <si>
    <t>Importar dados de demanda anterior</t>
  </si>
  <si>
    <t>Gerenciar Demanda</t>
  </si>
  <si>
    <t>Encaminhar para análise CLPI/CPI</t>
  </si>
  <si>
    <t>Negar</t>
  </si>
  <si>
    <t>Gerenciar documentação</t>
  </si>
  <si>
    <t>Processo de Solicitação da Documentação e Providenciar documentação</t>
  </si>
  <si>
    <t>Incluir Documentação</t>
  </si>
  <si>
    <t>Analisar e Checar Conteúdo da documentação</t>
  </si>
  <si>
    <t>Análise feita pelo Gestor CPI</t>
  </si>
  <si>
    <t>Consolidar documentação completa para dar Entrada no pedido de proteção</t>
  </si>
  <si>
    <t>Redigir pedido de proteção de patente</t>
  </si>
  <si>
    <t>Checar Redação, Responder perguntas e Enviar documento revisado.</t>
  </si>
  <si>
    <t>Enviar para analista CPI</t>
  </si>
  <si>
    <t>Enviar para o autor</t>
  </si>
  <si>
    <t>Finalizar redação do pedido de proteção</t>
  </si>
  <si>
    <t>Finalizar e encaminhar para avaliação Gestor CPI</t>
  </si>
  <si>
    <t>Preparar Documentação Formal para depósito</t>
  </si>
  <si>
    <t>Preparar Documentação Formal e Técnica e Informar Necesidade de pagamento</t>
  </si>
  <si>
    <t>Alterar Documentação</t>
  </si>
  <si>
    <t>Excluir Documentação</t>
  </si>
  <si>
    <t>Encaminhar Documentação</t>
  </si>
  <si>
    <t>Preparar documentação e Memorando para envio à AJU e Enviar para Gestores SNE</t>
  </si>
  <si>
    <t>Checar Conteúdo e Avaliar a necessidade de documentação complementar</t>
  </si>
  <si>
    <t>Devolver (Documentação incompleta)</t>
  </si>
  <si>
    <t>Providenciar Documentação</t>
  </si>
  <si>
    <t>Processo diferente do Gerenciar Documentação.</t>
  </si>
  <si>
    <t>Aprovar (Documentação Completa)</t>
  </si>
  <si>
    <t>Elaborar Parecer AJU</t>
  </si>
  <si>
    <t>Analisar Parecer AJU</t>
  </si>
  <si>
    <t>Aprovar (parecer com chancela)</t>
  </si>
  <si>
    <t>Reprovar (parecer sem chancela)</t>
  </si>
  <si>
    <t>Registrar protocolo do pedido de proteção do INPI</t>
  </si>
  <si>
    <t>Processar a RPI</t>
  </si>
  <si>
    <t>Designar Analista CPI Responsável - Responder demanda técnica</t>
  </si>
  <si>
    <t>Designar Analista CPI Responsável - parecer técnico</t>
  </si>
  <si>
    <t>Informar dados do pagamento de taxas do INPI</t>
  </si>
  <si>
    <t>Decidir sobre países de proteção no exterior</t>
  </si>
  <si>
    <t>Analisar e decidir sobre países</t>
  </si>
  <si>
    <t>Acompanhamento de emissão de demandas junto ao escritório contratado no Brasil para gerenciamento de proteção no exterior</t>
  </si>
  <si>
    <t>Atualizar recebimento de faturas da demanda</t>
  </si>
  <si>
    <t>Cadastro dos Custos</t>
  </si>
  <si>
    <t>Abandonar/Indeferir pedido</t>
  </si>
  <si>
    <t>Atualizar vigência Expirada</t>
  </si>
  <si>
    <t>Rotina que irá verificar a vigência periódicamente.</t>
  </si>
  <si>
    <t>Registrar protocolo do pedido de proteção do MAPA</t>
  </si>
  <si>
    <t>Acompanhamento de emissão de demandas do MAPA sobre cultivares</t>
  </si>
  <si>
    <t>Preparar Resposta Formal</t>
  </si>
  <si>
    <t>Cadastrar Demanda do MAPA</t>
  </si>
  <si>
    <t>Cadastro de Demandas Técnicas e Formal do MAPA</t>
  </si>
  <si>
    <t>Preparar Resposta Técnica MAPA</t>
  </si>
  <si>
    <t>Preparar Resposta Formal MAPA</t>
  </si>
  <si>
    <t>Informar à CPI/SNE Solicitação do Parceiro sobre Proteção no Exterior</t>
  </si>
  <si>
    <t>Email de aviso</t>
  </si>
  <si>
    <t>Recomendar o Depósito do Pedido no Sistema PCT</t>
  </si>
  <si>
    <t>Atualizar informações de registro</t>
  </si>
  <si>
    <t>Versão 1.0.0 - ITERAÇÃO 1 - 70 PF</t>
  </si>
  <si>
    <t>Versão 1.0.0 - ITERAÇÃO 1 - 41 PF</t>
  </si>
  <si>
    <t>Versão 1.1.0 - ITERAÇÃO 1 - 43 PF</t>
  </si>
  <si>
    <t>Mesmo processo feito no Avaliar documentação e processo de pedido de proteção ou registro</t>
  </si>
  <si>
    <t>Versão 1.1.0 - ITERAÇÃO 2 - 39 PF</t>
  </si>
  <si>
    <t>Versão 1.1.0 - ITERAÇÃO 3 -  90 PF</t>
  </si>
  <si>
    <t>Versão 1.2.0 - ITERAÇÃO 1 -  40 PF</t>
  </si>
  <si>
    <t>Versão 1.2.0 - ITERAÇÃO 2 -  75 PF</t>
  </si>
  <si>
    <t>Versão 1.3.0 - ITERAÇÃO 1 -  93 PF</t>
  </si>
  <si>
    <t>Versão 1.3.0 - ITERAÇÃO 2 -  80 PF</t>
  </si>
  <si>
    <t>Versão 1.3.0 - ITERAÇÃO 3 -  76 PF</t>
  </si>
  <si>
    <t>OS</t>
  </si>
  <si>
    <t>OS Estimada</t>
  </si>
  <si>
    <t>CONTADA</t>
  </si>
  <si>
    <t>SIM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</si>
</sst>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&quot;* #,##0.00_);_(&quot;R$&quot;* \(#,##0.00\);_(&quot;R$&quot;* \-??_);_(@_)"/>
    <numFmt numFmtId="165" formatCode="_(* #,##0.00_);_(* \(#,##0.00\);_(* \-??_);_(@_)"/>
    <numFmt numFmtId="166" formatCode="0.0%"/>
    <numFmt numFmtId="167" formatCode="_(* #,##0_);_(* \(#,##0\);_(* \-??_);_(@_)"/>
  </numFmts>
  <fonts count="37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Franklin Gothic Medium"/>
      <family val="2"/>
    </font>
    <font>
      <b/>
      <sz val="8"/>
      <color indexed="8"/>
      <name val="Franklin Gothic Medium"/>
      <family val="2"/>
    </font>
    <font>
      <sz val="8"/>
      <color rgb="FFFF0000"/>
      <name val="Franklin Gothic Medium"/>
      <family val="2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rgb="FFFFFF00"/>
        <bgColor indexed="35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88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7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4" fontId="27" fillId="0" borderId="29" xfId="0" applyNumberFormat="1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6" fillId="22" borderId="27" xfId="0" applyFont="1" applyFill="1" applyBorder="1" applyAlignment="1">
      <alignment horizontal="left" vertical="center"/>
    </xf>
    <xf numFmtId="0" fontId="36" fillId="22" borderId="0" xfId="0" applyFont="1" applyFill="1"/>
    <xf numFmtId="0" fontId="27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5" fillId="24" borderId="26" xfId="0" applyFont="1" applyFill="1" applyBorder="1" applyAlignment="1">
      <alignment horizontal="left" vertical="center"/>
    </xf>
    <xf numFmtId="0" fontId="30" fillId="24" borderId="27" xfId="0" applyFont="1" applyFill="1" applyBorder="1" applyAlignment="1">
      <alignment horizontal="left" vertical="center"/>
    </xf>
    <xf numFmtId="0" fontId="30" fillId="24" borderId="28" xfId="0" applyFont="1" applyFill="1" applyBorder="1" applyAlignment="1">
      <alignment horizontal="left" vertical="center"/>
    </xf>
    <xf numFmtId="0" fontId="30" fillId="24" borderId="29" xfId="0" applyFont="1" applyFill="1" applyBorder="1" applyAlignment="1">
      <alignment horizontal="center"/>
    </xf>
    <xf numFmtId="0" fontId="27" fillId="25" borderId="29" xfId="0" applyFont="1" applyFill="1" applyBorder="1" applyAlignment="1">
      <alignment horizontal="center" vertical="center"/>
    </xf>
    <xf numFmtId="0" fontId="27" fillId="25" borderId="30" xfId="0" applyFont="1" applyFill="1" applyBorder="1" applyAlignment="1">
      <alignment horizontal="center" vertical="center" wrapText="1"/>
    </xf>
    <xf numFmtId="0" fontId="27" fillId="25" borderId="29" xfId="0" applyFont="1" applyFill="1" applyBorder="1" applyAlignment="1">
      <alignment horizontal="center" vertical="center" wrapText="1"/>
    </xf>
    <xf numFmtId="4" fontId="27" fillId="25" borderId="29" xfId="0" applyNumberFormat="1" applyFont="1" applyFill="1" applyBorder="1" applyAlignment="1">
      <alignment horizontal="center" vertical="center"/>
    </xf>
    <xf numFmtId="0" fontId="27" fillId="24" borderId="29" xfId="0" applyFont="1" applyFill="1" applyBorder="1" applyAlignment="1">
      <alignment horizontal="center"/>
    </xf>
    <xf numFmtId="0" fontId="30" fillId="24" borderId="26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0" fillId="24" borderId="26" xfId="0" applyFont="1" applyFill="1" applyBorder="1" applyAlignment="1">
      <alignment horizontal="left" vertical="center"/>
    </xf>
    <xf numFmtId="0" fontId="30" fillId="24" borderId="27" xfId="0" applyFont="1" applyFill="1" applyBorder="1" applyAlignment="1">
      <alignment horizontal="left" vertical="center"/>
    </xf>
    <xf numFmtId="0" fontId="30" fillId="24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4" borderId="26" xfId="0" applyFont="1" applyFill="1" applyBorder="1" applyAlignment="1">
      <alignment horizontal="left" vertical="center"/>
    </xf>
    <xf numFmtId="0" fontId="30" fillId="24" borderId="27" xfId="0" applyFont="1" applyFill="1" applyBorder="1" applyAlignment="1">
      <alignment horizontal="left" vertical="center"/>
    </xf>
    <xf numFmtId="0" fontId="30" fillId="24" borderId="28" xfId="0" applyFont="1" applyFill="1" applyBorder="1" applyAlignment="1">
      <alignment horizontal="left" vertical="center"/>
    </xf>
    <xf numFmtId="0" fontId="35" fillId="24" borderId="26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8" fillId="17" borderId="35" xfId="0" applyFont="1" applyFill="1" applyBorder="1" applyAlignment="1">
      <alignment horizontal="center"/>
    </xf>
    <xf numFmtId="0" fontId="21" fillId="6" borderId="0" xfId="0" applyFont="1" applyFill="1" applyBorder="1" applyAlignment="1">
      <alignment horizontal="center" vertical="center"/>
    </xf>
    <xf numFmtId="4" fontId="27" fillId="0" borderId="27" xfId="0" applyNumberFormat="1" applyFont="1" applyFill="1" applyBorder="1" applyAlignment="1">
      <alignment horizontal="center" vertical="center"/>
    </xf>
    <xf numFmtId="4" fontId="27" fillId="25" borderId="27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horizontal="center" vertical="center"/>
    </xf>
    <xf numFmtId="165" fontId="32" fillId="0" borderId="10" xfId="44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Alignment="1" applyProtection="1">
      <alignment horizontal="center"/>
      <protection locked="0"/>
    </xf>
    <xf numFmtId="0" fontId="20" fillId="0" borderId="10" xfId="0" applyFont="1" applyBorder="1" applyAlignment="1">
      <alignment horizontal="center"/>
    </xf>
    <xf numFmtId="164" fontId="21" fillId="6" borderId="10" xfId="31" applyFont="1" applyFill="1" applyBorder="1" applyAlignment="1" applyProtection="1">
      <alignment horizontal="right"/>
    </xf>
    <xf numFmtId="0" fontId="21" fillId="0" borderId="10" xfId="0" applyFont="1" applyBorder="1" applyProtection="1">
      <protection locked="0"/>
    </xf>
    <xf numFmtId="4" fontId="21" fillId="6" borderId="10" xfId="44" applyNumberFormat="1" applyFont="1" applyFill="1" applyBorder="1" applyAlignment="1" applyProtection="1"/>
    <xf numFmtId="165" fontId="21" fillId="6" borderId="10" xfId="44" applyFont="1" applyFill="1" applyBorder="1" applyAlignment="1" applyProtection="1"/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167" fontId="21" fillId="6" borderId="10" xfId="44" applyNumberFormat="1" applyFont="1" applyFill="1" applyBorder="1" applyAlignment="1" applyProtection="1"/>
    <xf numFmtId="0" fontId="20" fillId="0" borderId="31" xfId="0" applyFont="1" applyBorder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2" xfId="0" applyFont="1" applyBorder="1" applyAlignment="1">
      <alignment horizontal="right"/>
    </xf>
    <xf numFmtId="0" fontId="30" fillId="24" borderId="26" xfId="0" applyFont="1" applyFill="1" applyBorder="1" applyAlignment="1">
      <alignment horizontal="left" vertical="center"/>
    </xf>
    <xf numFmtId="0" fontId="30" fillId="24" borderId="27" xfId="0" applyFont="1" applyFill="1" applyBorder="1" applyAlignment="1">
      <alignment horizontal="left" vertical="center"/>
    </xf>
    <xf numFmtId="0" fontId="30" fillId="24" borderId="28" xfId="0" applyFont="1" applyFill="1" applyBorder="1" applyAlignment="1">
      <alignment horizontal="left" vertical="center"/>
    </xf>
    <xf numFmtId="0" fontId="27" fillId="24" borderId="26" xfId="0" applyFont="1" applyFill="1" applyBorder="1" applyAlignment="1">
      <alignment horizontal="left" vertical="center"/>
    </xf>
    <xf numFmtId="0" fontId="34" fillId="24" borderId="27" xfId="0" applyFont="1" applyFill="1" applyBorder="1" applyAlignment="1">
      <alignment horizontal="left" vertical="center"/>
    </xf>
    <xf numFmtId="0" fontId="34" fillId="24" borderId="28" xfId="0" applyFont="1" applyFill="1" applyBorder="1" applyAlignment="1">
      <alignment horizontal="left" vertical="center"/>
    </xf>
    <xf numFmtId="0" fontId="35" fillId="24" borderId="26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5" fillId="24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4" fillId="24" borderId="26" xfId="0" applyFont="1" applyFill="1" applyBorder="1" applyAlignment="1">
      <alignment horizontal="left" vertical="center"/>
    </xf>
    <xf numFmtId="0" fontId="27" fillId="22" borderId="26" xfId="0" applyFont="1" applyFill="1" applyBorder="1" applyAlignment="1">
      <alignment horizontal="left" vertical="center"/>
    </xf>
    <xf numFmtId="0" fontId="34" fillId="22" borderId="27" xfId="0" applyFont="1" applyFill="1" applyBorder="1" applyAlignment="1">
      <alignment horizontal="left" vertical="center"/>
    </xf>
    <xf numFmtId="0" fontId="34" fillId="22" borderId="28" xfId="0" applyFont="1" applyFill="1" applyBorder="1" applyAlignment="1">
      <alignment horizontal="left" vertical="center"/>
    </xf>
    <xf numFmtId="0" fontId="27" fillId="24" borderId="27" xfId="0" applyFont="1" applyFill="1" applyBorder="1" applyAlignment="1">
      <alignment horizontal="left" vertical="center"/>
    </xf>
    <xf numFmtId="0" fontId="27" fillId="24" borderId="28" xfId="0" applyFont="1" applyFill="1" applyBorder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34" fillId="22" borderId="26" xfId="0" applyFont="1" applyFill="1" applyBorder="1" applyAlignment="1">
      <alignment horizontal="left" vertical="center"/>
    </xf>
    <xf numFmtId="0" fontId="34" fillId="23" borderId="26" xfId="0" applyFont="1" applyFill="1" applyBorder="1" applyAlignment="1">
      <alignment horizontal="center" vertical="center"/>
    </xf>
    <xf numFmtId="0" fontId="34" fillId="23" borderId="27" xfId="0" applyFont="1" applyFill="1" applyBorder="1" applyAlignment="1">
      <alignment horizontal="center" vertical="center"/>
    </xf>
    <xf numFmtId="0" fontId="34" fillId="23" borderId="28" xfId="0" applyFont="1" applyFill="1" applyBorder="1" applyAlignment="1">
      <alignment horizontal="center" vertical="center"/>
    </xf>
    <xf numFmtId="0" fontId="35" fillId="23" borderId="26" xfId="0" applyFont="1" applyFill="1" applyBorder="1" applyAlignment="1">
      <alignment horizontal="left" vertical="center"/>
    </xf>
    <xf numFmtId="0" fontId="35" fillId="23" borderId="27" xfId="0" applyFont="1" applyFill="1" applyBorder="1" applyAlignment="1">
      <alignment horizontal="left" vertical="center"/>
    </xf>
    <xf numFmtId="0" fontId="35" fillId="23" borderId="28" xfId="0" applyFont="1" applyFill="1" applyBorder="1" applyAlignment="1">
      <alignment horizontal="left" vertical="center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549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97"/>
          <c:y val="0.492187500000001"/>
          <c:w val="0.12612668094858853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0.67763157894736847</c:v>
                </c:pt>
                <c:pt idx="1">
                  <c:v>8.2236842105263153E-3</c:v>
                </c:pt>
                <c:pt idx="2">
                  <c:v>0.19078947368421054</c:v>
                </c:pt>
                <c:pt idx="3">
                  <c:v>0.11513157894736842</c:v>
                </c:pt>
                <c:pt idx="4">
                  <c:v>8.2236842105263153E-3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1"/>
          <c:w val="9.0090563003948784E-2"/>
          <c:h val="0.5156250000000021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tabSelected="1" zoomScaleSheetLayoutView="100" workbookViewId="0">
      <selection activeCell="U12" sqref="U12:X12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123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</row>
    <row r="2" spans="1:30" ht="12" customHeight="1" x14ac:dyDescent="0.25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</row>
    <row r="3" spans="1:30" ht="12" customHeight="1" x14ac:dyDescent="0.25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</row>
    <row r="4" spans="1:30" x14ac:dyDescent="0.25">
      <c r="A4" s="124" t="s">
        <v>1</v>
      </c>
      <c r="B4" s="124"/>
      <c r="C4" s="124"/>
      <c r="D4" s="124"/>
      <c r="E4" s="124"/>
      <c r="F4" s="125" t="s">
        <v>69</v>
      </c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6" t="s">
        <v>2</v>
      </c>
      <c r="S4" s="126"/>
      <c r="T4" s="2"/>
      <c r="U4" s="126" t="s">
        <v>3</v>
      </c>
      <c r="V4" s="126"/>
      <c r="W4" s="127">
        <f>W5*T4</f>
        <v>0</v>
      </c>
      <c r="X4" s="127"/>
      <c r="Y4" s="127"/>
      <c r="Z4" s="127"/>
      <c r="AA4" s="127"/>
      <c r="AB4" s="127"/>
    </row>
    <row r="5" spans="1:30" x14ac:dyDescent="0.25">
      <c r="A5" s="124" t="s">
        <v>4</v>
      </c>
      <c r="B5" s="124"/>
      <c r="C5" s="124"/>
      <c r="D5" s="124"/>
      <c r="E5" s="124"/>
      <c r="F5" s="128" t="s">
        <v>76</v>
      </c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6" t="s">
        <v>5</v>
      </c>
      <c r="V5" s="126"/>
      <c r="W5" s="129">
        <f>SUM(Y11:AB15)</f>
        <v>647</v>
      </c>
      <c r="X5" s="129"/>
      <c r="Y5" s="129"/>
      <c r="Z5" s="129"/>
      <c r="AA5" s="129"/>
      <c r="AB5" s="129"/>
    </row>
    <row r="6" spans="1:30" x14ac:dyDescent="0.25">
      <c r="A6" s="124" t="s">
        <v>6</v>
      </c>
      <c r="B6" s="124"/>
      <c r="C6" s="124"/>
      <c r="D6" s="124"/>
      <c r="E6" s="124"/>
      <c r="F6" s="128" t="s">
        <v>77</v>
      </c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</row>
    <row r="7" spans="1:30" x14ac:dyDescent="0.25">
      <c r="A7" s="124" t="s">
        <v>7</v>
      </c>
      <c r="B7" s="124"/>
      <c r="C7" s="124"/>
      <c r="D7" s="124"/>
      <c r="E7" s="124"/>
      <c r="F7" s="128" t="s">
        <v>73</v>
      </c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31" t="s">
        <v>8</v>
      </c>
      <c r="V7" s="131"/>
      <c r="W7" s="131"/>
      <c r="X7" s="132">
        <v>42221</v>
      </c>
      <c r="Y7" s="132"/>
      <c r="Z7" s="132"/>
      <c r="AA7" s="132"/>
      <c r="AB7" s="132"/>
    </row>
    <row r="8" spans="1:30" x14ac:dyDescent="0.25">
      <c r="A8" s="124" t="s">
        <v>9</v>
      </c>
      <c r="B8" s="124"/>
      <c r="C8" s="124"/>
      <c r="D8" s="124"/>
      <c r="E8" s="124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31" t="s">
        <v>10</v>
      </c>
      <c r="V8" s="131"/>
      <c r="W8" s="131"/>
      <c r="X8" s="132"/>
      <c r="Y8" s="132"/>
      <c r="Z8" s="132"/>
      <c r="AA8" s="132"/>
      <c r="AB8" s="132"/>
    </row>
    <row r="10" spans="1:30" ht="12.95" customHeight="1" x14ac:dyDescent="0.25">
      <c r="A10" s="138" t="s">
        <v>11</v>
      </c>
      <c r="B10" s="138"/>
      <c r="C10" s="134" t="s">
        <v>12</v>
      </c>
      <c r="D10" s="134"/>
      <c r="E10" s="134"/>
      <c r="F10" s="134"/>
      <c r="G10" s="134"/>
      <c r="H10" s="134"/>
      <c r="I10" s="134"/>
      <c r="J10" s="134"/>
      <c r="K10" s="134"/>
      <c r="L10" s="3" t="s">
        <v>72</v>
      </c>
      <c r="M10" s="4"/>
      <c r="N10" s="4"/>
      <c r="O10" s="139" t="s">
        <v>13</v>
      </c>
      <c r="P10" s="139"/>
      <c r="Q10" s="126" t="s">
        <v>14</v>
      </c>
      <c r="R10" s="126"/>
      <c r="S10" s="126"/>
      <c r="T10" s="126"/>
      <c r="U10" s="126" t="s">
        <v>15</v>
      </c>
      <c r="V10" s="126"/>
      <c r="W10" s="126"/>
      <c r="X10" s="126"/>
      <c r="Y10" s="126" t="s">
        <v>16</v>
      </c>
      <c r="Z10" s="126"/>
      <c r="AA10" s="126"/>
      <c r="AB10" s="126"/>
      <c r="AC10" s="5"/>
      <c r="AD10" s="5"/>
    </row>
    <row r="11" spans="1:30" x14ac:dyDescent="0.25">
      <c r="A11" s="138"/>
      <c r="B11" s="138"/>
      <c r="C11" s="134" t="s">
        <v>17</v>
      </c>
      <c r="D11" s="134"/>
      <c r="E11" s="134"/>
      <c r="F11" s="134"/>
      <c r="G11" s="134"/>
      <c r="H11" s="134"/>
      <c r="I11" s="134"/>
      <c r="J11" s="134"/>
      <c r="K11" s="134"/>
      <c r="L11" s="3"/>
      <c r="M11" s="4"/>
      <c r="N11" s="4"/>
      <c r="O11" s="139"/>
      <c r="P11" s="139"/>
      <c r="Q11" s="131" t="s">
        <v>18</v>
      </c>
      <c r="R11" s="131"/>
      <c r="S11" s="130">
        <f>Sumário!E55</f>
        <v>647</v>
      </c>
      <c r="T11" s="130"/>
      <c r="U11" s="135">
        <v>1</v>
      </c>
      <c r="V11" s="135"/>
      <c r="W11" s="135"/>
      <c r="X11" s="135"/>
      <c r="Y11" s="133">
        <f>S11*U11</f>
        <v>647</v>
      </c>
      <c r="Z11" s="133"/>
      <c r="AA11" s="133"/>
      <c r="AB11" s="133"/>
    </row>
    <row r="12" spans="1:30" x14ac:dyDescent="0.25">
      <c r="A12" s="138"/>
      <c r="B12" s="138"/>
      <c r="C12" s="134" t="s">
        <v>19</v>
      </c>
      <c r="D12" s="134"/>
      <c r="E12" s="134"/>
      <c r="F12" s="134"/>
      <c r="G12" s="134"/>
      <c r="H12" s="134"/>
      <c r="I12" s="134"/>
      <c r="J12" s="134"/>
      <c r="K12" s="134"/>
      <c r="L12" s="3"/>
      <c r="M12" s="4"/>
      <c r="N12" s="4"/>
      <c r="O12" s="139"/>
      <c r="P12" s="139"/>
      <c r="Q12" s="140" t="s">
        <v>20</v>
      </c>
      <c r="R12" s="140"/>
      <c r="S12" s="130">
        <f>Sumário!E56</f>
        <v>0</v>
      </c>
      <c r="T12" s="130"/>
      <c r="U12" s="135">
        <v>0.5</v>
      </c>
      <c r="V12" s="135"/>
      <c r="W12" s="135"/>
      <c r="X12" s="135"/>
      <c r="Y12" s="130">
        <f>S12*U12</f>
        <v>0</v>
      </c>
      <c r="Z12" s="130"/>
      <c r="AA12" s="130"/>
      <c r="AB12" s="130"/>
    </row>
    <row r="13" spans="1:30" x14ac:dyDescent="0.25">
      <c r="A13" s="138"/>
      <c r="B13" s="138"/>
      <c r="C13" s="134" t="s">
        <v>21</v>
      </c>
      <c r="D13" s="134"/>
      <c r="E13" s="134"/>
      <c r="F13" s="134"/>
      <c r="G13" s="134"/>
      <c r="H13" s="134"/>
      <c r="I13" s="134"/>
      <c r="J13" s="134"/>
      <c r="K13" s="134"/>
      <c r="L13" s="3"/>
      <c r="M13" s="4"/>
      <c r="N13" s="4"/>
      <c r="O13" s="139"/>
      <c r="P13" s="139"/>
      <c r="Q13" s="140" t="s">
        <v>22</v>
      </c>
      <c r="R13" s="140"/>
      <c r="S13" s="130">
        <f>Sumário!E57</f>
        <v>0</v>
      </c>
      <c r="T13" s="130"/>
      <c r="U13" s="135">
        <v>1</v>
      </c>
      <c r="V13" s="135"/>
      <c r="W13" s="135"/>
      <c r="X13" s="135"/>
      <c r="Y13" s="130">
        <f>S13*U13</f>
        <v>0</v>
      </c>
      <c r="Z13" s="130"/>
      <c r="AA13" s="130"/>
      <c r="AB13" s="130"/>
    </row>
    <row r="14" spans="1:30" x14ac:dyDescent="0.25">
      <c r="A14" s="138"/>
      <c r="B14" s="138"/>
      <c r="M14" s="4"/>
      <c r="N14" s="4"/>
      <c r="O14" s="139"/>
      <c r="P14" s="139"/>
      <c r="Q14" s="140" t="s">
        <v>23</v>
      </c>
      <c r="R14" s="140"/>
      <c r="S14" s="130">
        <f>Sumário!E58</f>
        <v>0</v>
      </c>
      <c r="T14" s="130"/>
      <c r="U14" s="135">
        <v>0.15</v>
      </c>
      <c r="V14" s="135"/>
      <c r="W14" s="135"/>
      <c r="X14" s="135"/>
      <c r="Y14" s="130">
        <f>S14*U14</f>
        <v>0</v>
      </c>
      <c r="Z14" s="130"/>
      <c r="AA14" s="130"/>
      <c r="AB14" s="130"/>
    </row>
    <row r="15" spans="1:30" x14ac:dyDescent="0.25">
      <c r="A15" s="67"/>
      <c r="B15" s="67"/>
      <c r="M15" s="4"/>
      <c r="N15" s="4"/>
      <c r="O15" s="67"/>
      <c r="P15" s="67"/>
      <c r="Q15" s="140" t="s">
        <v>71</v>
      </c>
      <c r="R15" s="140"/>
      <c r="S15" s="130">
        <f>Sumário!E59</f>
        <v>0</v>
      </c>
      <c r="T15" s="130"/>
      <c r="U15" s="135">
        <v>0.2</v>
      </c>
      <c r="V15" s="135"/>
      <c r="W15" s="135"/>
      <c r="X15" s="135"/>
      <c r="Y15" s="130">
        <f>S15*U15</f>
        <v>0</v>
      </c>
      <c r="Z15" s="130"/>
      <c r="AA15" s="130"/>
      <c r="AB15" s="130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136" t="s">
        <v>24</v>
      </c>
      <c r="L17" s="136"/>
      <c r="M17" s="136"/>
      <c r="N17" s="136"/>
      <c r="O17" s="136"/>
      <c r="P17" s="136"/>
      <c r="Q17" s="136"/>
      <c r="R17" s="136"/>
      <c r="S17" s="136"/>
    </row>
    <row r="18" spans="1:28" ht="12" customHeight="1" x14ac:dyDescent="0.25">
      <c r="A18" s="137" t="s">
        <v>78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</row>
    <row r="19" spans="1:28" ht="12" customHeight="1" x14ac:dyDescent="0.25">
      <c r="A19" s="137"/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</row>
    <row r="20" spans="1:28" ht="12" customHeight="1" x14ac:dyDescent="0.25">
      <c r="A20" s="137"/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</row>
    <row r="21" spans="1:28" ht="12" customHeight="1" x14ac:dyDescent="0.25">
      <c r="A21" s="137"/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</row>
    <row r="22" spans="1:28" ht="12" customHeight="1" x14ac:dyDescent="0.25">
      <c r="A22" s="137"/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</row>
    <row r="23" spans="1:28" ht="12" customHeight="1" x14ac:dyDescent="0.25">
      <c r="A23" s="137"/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</row>
    <row r="24" spans="1:28" ht="12" customHeight="1" x14ac:dyDescent="0.25">
      <c r="A24" s="137"/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</row>
    <row r="25" spans="1:28" ht="12" customHeight="1" x14ac:dyDescent="0.25">
      <c r="A25" s="137"/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</row>
    <row r="26" spans="1:28" ht="12" customHeight="1" x14ac:dyDescent="0.25">
      <c r="A26" s="137"/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</row>
    <row r="27" spans="1:28" ht="12" customHeight="1" x14ac:dyDescent="0.25">
      <c r="A27" s="137"/>
      <c r="B27" s="137"/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</row>
    <row r="28" spans="1:28" ht="12" customHeight="1" x14ac:dyDescent="0.25">
      <c r="A28" s="137"/>
      <c r="B28" s="137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</row>
    <row r="29" spans="1:28" ht="12" customHeight="1" x14ac:dyDescent="0.25">
      <c r="A29" s="137"/>
      <c r="B29" s="137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  <c r="AA29" s="137"/>
      <c r="AB29" s="137"/>
    </row>
    <row r="30" spans="1:28" ht="12" customHeight="1" x14ac:dyDescent="0.25">
      <c r="A30" s="137"/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W30" s="137"/>
      <c r="X30" s="137"/>
      <c r="Y30" s="137"/>
      <c r="Z30" s="137"/>
      <c r="AA30" s="137"/>
      <c r="AB30" s="137"/>
    </row>
    <row r="31" spans="1:28" ht="12" customHeight="1" x14ac:dyDescent="0.25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</row>
    <row r="32" spans="1:28" ht="12" customHeight="1" x14ac:dyDescent="0.25">
      <c r="A32" s="137"/>
      <c r="B32" s="137"/>
      <c r="C32" s="137"/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7"/>
    </row>
    <row r="33" spans="1:28" ht="12" customHeight="1" x14ac:dyDescent="0.25">
      <c r="A33" s="137"/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</row>
    <row r="34" spans="1:28" ht="12" customHeight="1" x14ac:dyDescent="0.25">
      <c r="A34" s="137"/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</row>
    <row r="35" spans="1:28" ht="12" customHeight="1" x14ac:dyDescent="0.25">
      <c r="A35" s="137"/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  <c r="AA35" s="137"/>
      <c r="AB35" s="137"/>
    </row>
    <row r="36" spans="1:28" ht="12" customHeight="1" x14ac:dyDescent="0.25">
      <c r="A36" s="137"/>
      <c r="B36" s="137"/>
      <c r="C36" s="137"/>
      <c r="D36" s="137"/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  <c r="AA36" s="137"/>
      <c r="AB36" s="137"/>
    </row>
    <row r="37" spans="1:28" ht="12" customHeight="1" x14ac:dyDescent="0.25">
      <c r="A37" s="137"/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7"/>
      <c r="Z37" s="137"/>
      <c r="AA37" s="137"/>
      <c r="AB37" s="137"/>
    </row>
    <row r="38" spans="1:28" ht="12" customHeight="1" x14ac:dyDescent="0.25">
      <c r="A38" s="137"/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7"/>
      <c r="Y38" s="137"/>
      <c r="Z38" s="137"/>
      <c r="AA38" s="137"/>
      <c r="AB38" s="137"/>
    </row>
    <row r="39" spans="1:28" ht="12" customHeight="1" x14ac:dyDescent="0.25">
      <c r="A39" s="137"/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136" t="s">
        <v>25</v>
      </c>
      <c r="L41" s="136"/>
      <c r="M41" s="136"/>
      <c r="N41" s="136"/>
      <c r="O41" s="136"/>
      <c r="P41" s="136"/>
      <c r="Q41" s="136"/>
      <c r="R41" s="136"/>
      <c r="S41" s="136"/>
    </row>
    <row r="42" spans="1:28" ht="12" customHeight="1" x14ac:dyDescent="0.25">
      <c r="A42" s="137" t="s">
        <v>79</v>
      </c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</row>
    <row r="43" spans="1:28" ht="12" customHeight="1" x14ac:dyDescent="0.25">
      <c r="A43" s="137"/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</row>
    <row r="44" spans="1:28" ht="12" customHeight="1" x14ac:dyDescent="0.25">
      <c r="A44" s="137"/>
      <c r="B44" s="137"/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</row>
    <row r="45" spans="1:28" ht="12" customHeight="1" x14ac:dyDescent="0.25">
      <c r="A45" s="137"/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</row>
    <row r="46" spans="1:28" ht="12" customHeight="1" x14ac:dyDescent="0.25">
      <c r="A46" s="137"/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137"/>
      <c r="AB46" s="137"/>
    </row>
    <row r="47" spans="1:28" ht="12" customHeight="1" x14ac:dyDescent="0.25">
      <c r="A47" s="137"/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</row>
    <row r="48" spans="1:28" ht="12" customHeight="1" x14ac:dyDescent="0.2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</row>
    <row r="49" spans="1:28" ht="12" customHeight="1" x14ac:dyDescent="0.25">
      <c r="A49" s="137"/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</row>
    <row r="50" spans="1:28" ht="12" customHeight="1" x14ac:dyDescent="0.25">
      <c r="A50" s="137"/>
      <c r="B50" s="137"/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37"/>
    </row>
    <row r="51" spans="1:28" ht="12" customHeight="1" x14ac:dyDescent="0.25">
      <c r="A51" s="137"/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</row>
    <row r="52" spans="1:28" ht="12" customHeight="1" x14ac:dyDescent="0.25">
      <c r="A52" s="137"/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  <c r="W52" s="137"/>
      <c r="X52" s="137"/>
      <c r="Y52" s="137"/>
      <c r="Z52" s="137"/>
      <c r="AA52" s="137"/>
      <c r="AB52" s="137"/>
    </row>
    <row r="53" spans="1:28" ht="12" customHeight="1" x14ac:dyDescent="0.25">
      <c r="A53" s="137"/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7"/>
      <c r="AB53" s="137"/>
    </row>
    <row r="54" spans="1:28" ht="12" customHeight="1" x14ac:dyDescent="0.25">
      <c r="A54" s="137"/>
      <c r="B54" s="137"/>
      <c r="C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</row>
    <row r="55" spans="1:28" ht="12" customHeight="1" x14ac:dyDescent="0.25">
      <c r="A55" s="137"/>
      <c r="B55" s="137"/>
      <c r="C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37"/>
      <c r="AB55" s="137"/>
    </row>
    <row r="56" spans="1:28" ht="12" customHeight="1" x14ac:dyDescent="0.25">
      <c r="A56" s="137"/>
      <c r="B56" s="137"/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  <c r="AB56" s="137"/>
    </row>
    <row r="57" spans="1:28" ht="12" customHeight="1" x14ac:dyDescent="0.25">
      <c r="A57" s="137"/>
      <c r="B57" s="137"/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  <c r="W57" s="137"/>
      <c r="X57" s="137"/>
      <c r="Y57" s="137"/>
      <c r="Z57" s="137"/>
      <c r="AA57" s="137"/>
      <c r="AB57" s="137"/>
    </row>
    <row r="58" spans="1:28" ht="12" customHeight="1" x14ac:dyDescent="0.25">
      <c r="A58" s="137"/>
      <c r="B58" s="137"/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7"/>
      <c r="T58" s="137"/>
      <c r="U58" s="137"/>
      <c r="V58" s="137"/>
      <c r="W58" s="137"/>
      <c r="X58" s="137"/>
      <c r="Y58" s="137"/>
      <c r="Z58" s="137"/>
      <c r="AA58" s="137"/>
      <c r="AB58" s="137"/>
    </row>
    <row r="59" spans="1:28" ht="12" customHeight="1" x14ac:dyDescent="0.25">
      <c r="A59" s="137"/>
      <c r="B59" s="137"/>
      <c r="C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37"/>
      <c r="T59" s="137"/>
      <c r="U59" s="137"/>
      <c r="V59" s="137"/>
      <c r="W59" s="137"/>
      <c r="X59" s="137"/>
      <c r="Y59" s="137"/>
      <c r="Z59" s="137"/>
      <c r="AA59" s="137"/>
      <c r="AB59" s="137"/>
    </row>
    <row r="60" spans="1:28" ht="12" customHeight="1" x14ac:dyDescent="0.25">
      <c r="A60" s="137"/>
      <c r="B60" s="137"/>
      <c r="C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  <c r="W60" s="137"/>
      <c r="X60" s="137"/>
      <c r="Y60" s="137"/>
      <c r="Z60" s="137"/>
      <c r="AA60" s="137"/>
      <c r="AB60" s="137"/>
    </row>
    <row r="61" spans="1:28" ht="12" customHeight="1" x14ac:dyDescent="0.25">
      <c r="A61" s="137"/>
      <c r="B61" s="137"/>
      <c r="C61" s="137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  <c r="Y61" s="137"/>
      <c r="Z61" s="137"/>
      <c r="AA61" s="137"/>
      <c r="AB61" s="137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A5:E5"/>
    <mergeCell ref="F5:T5"/>
    <mergeCell ref="U5:V5"/>
    <mergeCell ref="W5:AB5"/>
    <mergeCell ref="A6:E6"/>
    <mergeCell ref="F6:AB6"/>
    <mergeCell ref="A1:AB3"/>
    <mergeCell ref="A4:E4"/>
    <mergeCell ref="F4:Q4"/>
    <mergeCell ref="R4:S4"/>
    <mergeCell ref="U4:V4"/>
    <mergeCell ref="W4:AB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>
    <oddFooter>&amp;R&amp;"Tahoma,Normal"&amp;8&amp;F - 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60"/>
  <sheetViews>
    <sheetView showGridLines="0" zoomScaleNormal="100" zoomScaleSheetLayoutView="100" workbookViewId="0">
      <pane ySplit="7" topLeftCell="A8" activePane="bottomLeft" state="frozen"/>
      <selection pane="bottomLeft" activeCell="Q46" sqref="Q46:R48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8" width="9.42578125" style="9" customWidth="1"/>
    <col min="19" max="20" width="16.7109375" style="9" customWidth="1"/>
    <col min="21" max="21" width="10.28515625" style="9" customWidth="1"/>
    <col min="22" max="22" width="49.140625" style="9" customWidth="1"/>
    <col min="23" max="23" width="0" style="9" hidden="1" customWidth="1"/>
    <col min="24" max="24" width="12.7109375" style="9" customWidth="1"/>
    <col min="25" max="16384" width="9.140625" style="9"/>
  </cols>
  <sheetData>
    <row r="1" spans="1:23" s="1" customFormat="1" ht="12" customHeight="1" x14ac:dyDescent="0.25">
      <c r="A1" s="162" t="s">
        <v>26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0"/>
      <c r="Q1" s="10"/>
      <c r="R1" s="10"/>
      <c r="S1" s="10"/>
      <c r="T1" s="10"/>
      <c r="U1" s="10"/>
      <c r="V1" s="10"/>
      <c r="W1" s="10"/>
    </row>
    <row r="2" spans="1:23" s="1" customFormat="1" ht="12" customHeight="1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0"/>
      <c r="Q2" s="10"/>
      <c r="R2" s="10"/>
      <c r="S2" s="10"/>
      <c r="T2" s="10"/>
      <c r="U2" s="10"/>
      <c r="V2" s="10"/>
      <c r="W2" s="10"/>
    </row>
    <row r="3" spans="1:23" s="1" customFormat="1" ht="12" customHeight="1" x14ac:dyDescent="0.25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0"/>
      <c r="Q3" s="10"/>
      <c r="R3" s="10"/>
      <c r="S3" s="10"/>
      <c r="T3" s="10"/>
      <c r="U3" s="10"/>
      <c r="V3" s="10"/>
      <c r="W3" s="10"/>
    </row>
    <row r="4" spans="1:23" s="1" customFormat="1" ht="12" customHeight="1" x14ac:dyDescent="0.25">
      <c r="A4" s="163" t="str">
        <f>Contagem!A5&amp;" : "&amp;Contagem!F5</f>
        <v>Aplicação : EMBRAPA - SisGePI</v>
      </c>
      <c r="B4" s="163"/>
      <c r="C4" s="163"/>
      <c r="D4" s="163"/>
      <c r="E4" s="163"/>
      <c r="F4" s="163"/>
      <c r="G4" s="164" t="str">
        <f>Contagem!A6&amp;" : "&amp;Contagem!F6</f>
        <v>Projeto : SisGePI - Estimada - Modelagem</v>
      </c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</row>
    <row r="5" spans="1:23" s="12" customFormat="1" ht="12" customHeight="1" x14ac:dyDescent="0.2">
      <c r="A5" s="165" t="str">
        <f>Contagem!A7&amp;" : "&amp;Contagem!F7</f>
        <v>Responsável : Rodrigo Medeiros</v>
      </c>
      <c r="B5" s="165"/>
      <c r="C5" s="165"/>
      <c r="D5" s="165"/>
      <c r="E5" s="165"/>
      <c r="F5" s="165"/>
      <c r="G5" s="164" t="str">
        <f>Contagem!A8&amp;" : "&amp;Contagem!F8</f>
        <v xml:space="preserve">Revisor : </v>
      </c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</row>
    <row r="6" spans="1:23" s="12" customFormat="1" ht="12" customHeight="1" x14ac:dyDescent="0.2">
      <c r="A6" s="169" t="str">
        <f>Contagem!A4&amp;" : "&amp;Contagem!F4</f>
        <v>Empresa : Polisys Informática</v>
      </c>
      <c r="B6" s="169"/>
      <c r="C6" s="169"/>
      <c r="D6" s="169"/>
      <c r="E6" s="169"/>
      <c r="F6" s="164" t="str">
        <f>Contagem!R4&amp;" = "&amp;VALUE(Contagem!T4)</f>
        <v>R$/PF = 0</v>
      </c>
      <c r="G6" s="164"/>
      <c r="H6" s="170" t="str">
        <f>" Custo= "&amp;DOLLAR(Contagem!W4)</f>
        <v xml:space="preserve"> Custo= R$ 0,00</v>
      </c>
      <c r="I6" s="170"/>
      <c r="J6" s="170"/>
      <c r="K6" s="170"/>
      <c r="L6" s="170"/>
      <c r="M6" s="170"/>
      <c r="N6" s="166" t="str">
        <f>"PF  = "&amp;VALUE(Contagem!W5)</f>
        <v>PF  = 647</v>
      </c>
      <c r="O6" s="166"/>
      <c r="P6" s="119"/>
      <c r="Q6" s="119"/>
      <c r="R6" s="119"/>
      <c r="S6" s="13"/>
      <c r="T6" s="13"/>
      <c r="U6" s="13"/>
      <c r="V6" s="13"/>
      <c r="W6" s="14"/>
    </row>
    <row r="7" spans="1:23" s="19" customFormat="1" ht="12" customHeight="1" x14ac:dyDescent="0.25">
      <c r="A7" s="167" t="s">
        <v>27</v>
      </c>
      <c r="B7" s="167"/>
      <c r="C7" s="167"/>
      <c r="D7" s="167"/>
      <c r="E7" s="167"/>
      <c r="F7" s="167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118" t="s">
        <v>180</v>
      </c>
      <c r="Q7" s="118" t="s">
        <v>181</v>
      </c>
      <c r="R7" s="118" t="s">
        <v>179</v>
      </c>
      <c r="S7" s="168" t="s">
        <v>35</v>
      </c>
      <c r="T7" s="168"/>
      <c r="U7" s="168"/>
      <c r="V7" s="168"/>
      <c r="W7" s="168"/>
    </row>
    <row r="8" spans="1:23" s="77" customFormat="1" ht="13.5" customHeight="1" x14ac:dyDescent="0.25">
      <c r="A8" s="172" t="s">
        <v>168</v>
      </c>
      <c r="B8" s="173"/>
      <c r="C8" s="173"/>
      <c r="D8" s="173"/>
      <c r="E8" s="173"/>
      <c r="F8" s="174"/>
      <c r="G8" s="78"/>
      <c r="H8" s="78"/>
      <c r="I8" s="78"/>
      <c r="J8" s="78"/>
      <c r="K8" s="70" t="str">
        <f t="shared" ref="K8" si="0">CONCATENATE(G8,L8)</f>
        <v/>
      </c>
      <c r="L8" s="71" t="str">
        <f t="shared" ref="L8" si="1"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2" t="str">
        <f t="shared" ref="M8" si="2">IF(L8="L","Baixa",IF(L8="A","Média",IF(L8="","","Alta")))</f>
        <v/>
      </c>
      <c r="N8" s="70" t="str">
        <f t="shared" ref="N8" si="3">IF(ISBLANK(G8),"",IF(G8="ALI",IF(L8="L",7,IF(L8="A",10,15)),IF(G8="AIE",IF(L8="L",5,IF(L8="A",7,10)),IF(G8="SE",IF(L8="L",4,IF(L8="A",5,7)),IF(OR(G8="EE",G8="CE"),IF(L8="L",3,IF(L8="A",4,6)))))))</f>
        <v/>
      </c>
      <c r="O8" s="73" t="str">
        <f>IF(H8="I",N8*Contagem!$U$11,IF(H8="E",N8*Contagem!$U$13,IF(H8="A",N8*Contagem!$U$12,IF(H8="T",N8*Contagem!$U$14,""))))</f>
        <v/>
      </c>
      <c r="P8" s="120"/>
      <c r="Q8" s="120"/>
      <c r="R8" s="120"/>
      <c r="S8" s="92"/>
      <c r="T8" s="76"/>
      <c r="U8" s="76"/>
      <c r="V8" s="76"/>
      <c r="W8" s="76"/>
    </row>
    <row r="9" spans="1:23" s="66" customFormat="1" ht="13.5" customHeight="1" x14ac:dyDescent="0.25">
      <c r="A9" s="153" t="s">
        <v>109</v>
      </c>
      <c r="B9" s="154"/>
      <c r="C9" s="154"/>
      <c r="D9" s="154"/>
      <c r="E9" s="154"/>
      <c r="F9" s="155"/>
      <c r="G9" s="68"/>
      <c r="H9" s="68"/>
      <c r="I9" s="68"/>
      <c r="J9" s="68"/>
      <c r="K9" s="70" t="str">
        <f t="shared" ref="K9:K14" si="4">CONCATENATE(G9,L9)</f>
        <v/>
      </c>
      <c r="L9" s="71" t="str">
        <f t="shared" ref="L9:L14" si="5">IF(OR(ISBLANK(I9),ISBLANK(J9)),IF(OR(G9="ALI",G9="AIE"),"L",IF(ISBLANK(G9),"","A")),IF(G9="EE",IF(J9&gt;=3,IF(I9&gt;=5,"H","A"),IF(J9&gt;=2,IF(I9&gt;=16,"H",IF(I9&lt;=4,"L","A")),IF(I9&lt;=15,"L","A"))),IF(OR(G9="SE",G9="CE"),IF(J9&gt;=4,IF(I9&gt;=6,"H","A"),IF(J9&gt;=2,IF(I9&gt;=20,"H",IF(I9&lt;=5,"L","A")),IF(I9&lt;=19,"L","A"))),IF(OR(G9="ALI",G9="AIE"),IF(J9&gt;=6,IF(I9&gt;=20,"H","A"),IF(J9&gt;=2,IF(I9&gt;=51,"H",IF(I9&lt;=19,"L","A")),IF(I9&lt;=50,"L","A")))))))</f>
        <v/>
      </c>
      <c r="M9" s="72" t="str">
        <f t="shared" ref="M9:M14" si="6">IF(L9="L","Baixa",IF(L9="A","Média",IF(L9="","","Alta")))</f>
        <v/>
      </c>
      <c r="N9" s="70" t="str">
        <f t="shared" ref="N9:N14" si="7">IF(ISBLANK(G9),"",IF(G9="ALI",IF(L9="L",7,IF(L9="A",10,15)),IF(G9="AIE",IF(L9="L",5,IF(L9="A",7,10)),IF(G9="SE",IF(L9="L",4,IF(L9="A",5,7)),IF(OR(G9="EE",G9="CE"),IF(L9="L",3,IF(L9="A",4,6)))))))</f>
        <v/>
      </c>
      <c r="O9" s="73" t="str">
        <f>IF(H9="I",N9*Contagem!$U$11,IF(H9="E",N9*Contagem!$U$13,IF(H9="A",N9*Contagem!$U$12,IF(H9="T",N9*Contagem!$U$14,""))))</f>
        <v/>
      </c>
      <c r="P9" s="120"/>
      <c r="Q9" s="120" t="s">
        <v>182</v>
      </c>
      <c r="R9" s="120">
        <v>3</v>
      </c>
      <c r="S9" s="109"/>
      <c r="T9" s="109"/>
      <c r="U9" s="109"/>
      <c r="V9" s="109"/>
      <c r="W9" s="109"/>
    </row>
    <row r="10" spans="1:23" s="66" customFormat="1" ht="13.5" customHeight="1" x14ac:dyDescent="0.25">
      <c r="A10" s="144" t="s">
        <v>80</v>
      </c>
      <c r="B10" s="160"/>
      <c r="C10" s="160"/>
      <c r="D10" s="160"/>
      <c r="E10" s="160"/>
      <c r="F10" s="161"/>
      <c r="G10" s="101" t="s">
        <v>39</v>
      </c>
      <c r="H10" s="101" t="s">
        <v>74</v>
      </c>
      <c r="I10" s="68"/>
      <c r="J10" s="68"/>
      <c r="K10" s="70" t="str">
        <f t="shared" si="4"/>
        <v>EEA</v>
      </c>
      <c r="L10" s="71" t="str">
        <f t="shared" si="5"/>
        <v>A</v>
      </c>
      <c r="M10" s="72" t="str">
        <f t="shared" si="6"/>
        <v>Média</v>
      </c>
      <c r="N10" s="70">
        <f t="shared" si="7"/>
        <v>4</v>
      </c>
      <c r="O10" s="73">
        <f>IF(H10="I",N10*Contagem!$U$11,IF(H10="E",N10*Contagem!$U$13,IF(H10="A",N10*Contagem!$U$12,IF(H10="T",N10*Contagem!$U$14,""))))</f>
        <v>4</v>
      </c>
      <c r="P10" s="120"/>
      <c r="Q10" s="120" t="s">
        <v>182</v>
      </c>
      <c r="R10" s="120">
        <v>3</v>
      </c>
      <c r="S10" s="109"/>
      <c r="T10" s="109"/>
      <c r="U10" s="109"/>
      <c r="V10" s="109"/>
      <c r="W10" s="109"/>
    </row>
    <row r="11" spans="1:23" s="66" customFormat="1" ht="13.5" customHeight="1" x14ac:dyDescent="0.25">
      <c r="A11" s="141" t="s">
        <v>81</v>
      </c>
      <c r="B11" s="142"/>
      <c r="C11" s="142"/>
      <c r="D11" s="142"/>
      <c r="E11" s="142"/>
      <c r="F11" s="143"/>
      <c r="G11" s="96" t="s">
        <v>39</v>
      </c>
      <c r="H11" s="96" t="s">
        <v>74</v>
      </c>
      <c r="I11" s="68"/>
      <c r="J11" s="68"/>
      <c r="K11" s="70" t="str">
        <f t="shared" si="4"/>
        <v>EEA</v>
      </c>
      <c r="L11" s="71" t="str">
        <f t="shared" si="5"/>
        <v>A</v>
      </c>
      <c r="M11" s="72" t="str">
        <f t="shared" si="6"/>
        <v>Média</v>
      </c>
      <c r="N11" s="70">
        <f t="shared" si="7"/>
        <v>4</v>
      </c>
      <c r="O11" s="73">
        <f>IF(H11="I",N11*Contagem!$U$11,IF(H11="E",N11*Contagem!$U$13,IF(H11="A",N11*Contagem!$U$12,IF(H11="T",N11*Contagem!$U$14,""))))</f>
        <v>4</v>
      </c>
      <c r="P11" s="120"/>
      <c r="Q11" s="120" t="s">
        <v>182</v>
      </c>
      <c r="R11" s="120">
        <v>3</v>
      </c>
      <c r="S11" s="109"/>
      <c r="T11" s="109"/>
      <c r="U11" s="109"/>
      <c r="V11" s="109"/>
      <c r="W11" s="109"/>
    </row>
    <row r="12" spans="1:23" s="66" customFormat="1" ht="13.5" customHeight="1" x14ac:dyDescent="0.25">
      <c r="A12" s="141" t="s">
        <v>75</v>
      </c>
      <c r="B12" s="142"/>
      <c r="C12" s="142"/>
      <c r="D12" s="142"/>
      <c r="E12" s="142"/>
      <c r="F12" s="143"/>
      <c r="G12" s="96" t="s">
        <v>39</v>
      </c>
      <c r="H12" s="96" t="s">
        <v>74</v>
      </c>
      <c r="I12" s="68"/>
      <c r="J12" s="68"/>
      <c r="K12" s="70" t="str">
        <f t="shared" si="4"/>
        <v>EEA</v>
      </c>
      <c r="L12" s="71" t="str">
        <f t="shared" si="5"/>
        <v>A</v>
      </c>
      <c r="M12" s="72" t="str">
        <f t="shared" si="6"/>
        <v>Média</v>
      </c>
      <c r="N12" s="70">
        <f t="shared" si="7"/>
        <v>4</v>
      </c>
      <c r="O12" s="73">
        <f>IF(H12="I",N12*Contagem!$U$11,IF(H12="E",N12*Contagem!$U$13,IF(H12="A",N12*Contagem!$U$12,IF(H12="T",N12*Contagem!$U$14,""))))</f>
        <v>4</v>
      </c>
      <c r="P12" s="120"/>
      <c r="Q12" s="120" t="s">
        <v>182</v>
      </c>
      <c r="R12" s="120">
        <v>3</v>
      </c>
      <c r="S12" s="109"/>
      <c r="T12" s="109"/>
      <c r="U12" s="109"/>
      <c r="V12" s="109"/>
      <c r="W12" s="109"/>
    </row>
    <row r="13" spans="1:23" s="66" customFormat="1" ht="13.5" customHeight="1" x14ac:dyDescent="0.25">
      <c r="A13" s="106" t="s">
        <v>82</v>
      </c>
      <c r="B13" s="107"/>
      <c r="C13" s="107"/>
      <c r="D13" s="107"/>
      <c r="E13" s="107"/>
      <c r="F13" s="108"/>
      <c r="G13" s="96" t="s">
        <v>38</v>
      </c>
      <c r="H13" s="96" t="s">
        <v>74</v>
      </c>
      <c r="I13" s="68"/>
      <c r="J13" s="68"/>
      <c r="K13" s="70" t="str">
        <f t="shared" si="4"/>
        <v>CEA</v>
      </c>
      <c r="L13" s="71" t="str">
        <f t="shared" si="5"/>
        <v>A</v>
      </c>
      <c r="M13" s="72" t="str">
        <f t="shared" si="6"/>
        <v>Média</v>
      </c>
      <c r="N13" s="70">
        <f t="shared" si="7"/>
        <v>4</v>
      </c>
      <c r="O13" s="73">
        <f>IF(H13="I",N13*Contagem!$U$11,IF(H13="E",N13*Contagem!$U$13,IF(H13="A",N13*Contagem!$U$12,IF(H13="T",N13*Contagem!$U$14,""))))</f>
        <v>4</v>
      </c>
      <c r="P13" s="120"/>
      <c r="Q13" s="120" t="s">
        <v>182</v>
      </c>
      <c r="R13" s="120">
        <v>3</v>
      </c>
      <c r="S13" s="109"/>
      <c r="T13" s="109"/>
      <c r="U13" s="109"/>
      <c r="V13" s="109"/>
      <c r="W13" s="109"/>
    </row>
    <row r="14" spans="1:23" s="66" customFormat="1" ht="13.5" customHeight="1" x14ac:dyDescent="0.25">
      <c r="A14" s="150" t="s">
        <v>111</v>
      </c>
      <c r="B14" s="151"/>
      <c r="C14" s="151"/>
      <c r="D14" s="151"/>
      <c r="E14" s="151"/>
      <c r="F14" s="152"/>
      <c r="G14" s="68" t="s">
        <v>36</v>
      </c>
      <c r="H14" s="68" t="s">
        <v>74</v>
      </c>
      <c r="I14" s="68"/>
      <c r="J14" s="68"/>
      <c r="K14" s="70" t="str">
        <f t="shared" si="4"/>
        <v>ALIL</v>
      </c>
      <c r="L14" s="71" t="str">
        <f t="shared" si="5"/>
        <v>L</v>
      </c>
      <c r="M14" s="72" t="str">
        <f t="shared" si="6"/>
        <v>Baixa</v>
      </c>
      <c r="N14" s="70">
        <f t="shared" si="7"/>
        <v>7</v>
      </c>
      <c r="O14" s="73">
        <f>IF(H14="I",N14*Contagem!$U$11,IF(H14="E",N14*Contagem!$U$13,IF(H14="A",N14*Contagem!$U$12,IF(H14="T",N14*Contagem!$U$14,""))))</f>
        <v>7</v>
      </c>
      <c r="P14" s="120"/>
      <c r="Q14" s="120" t="s">
        <v>182</v>
      </c>
      <c r="R14" s="120">
        <v>3</v>
      </c>
      <c r="S14" s="109"/>
      <c r="T14" s="109"/>
      <c r="U14" s="109"/>
      <c r="V14" s="109"/>
      <c r="W14" s="109"/>
    </row>
    <row r="15" spans="1:23" s="66" customFormat="1" ht="13.5" customHeight="1" x14ac:dyDescent="0.25">
      <c r="A15" s="150"/>
      <c r="B15" s="151"/>
      <c r="C15" s="151"/>
      <c r="D15" s="151"/>
      <c r="E15" s="151"/>
      <c r="F15" s="152"/>
      <c r="G15" s="68"/>
      <c r="H15" s="68"/>
      <c r="I15" s="68"/>
      <c r="J15" s="68"/>
      <c r="K15" s="70" t="str">
        <f t="shared" ref="K15:K20" si="8">CONCATENATE(G15,L15)</f>
        <v/>
      </c>
      <c r="L15" s="71" t="str">
        <f t="shared" ref="L15:L20" si="9">IF(OR(ISBLANK(I15),ISBLANK(J15)),IF(OR(G15="ALI",G15="AIE"),"L",IF(ISBLANK(G15),"","A")),IF(G15="EE",IF(J15&gt;=3,IF(I15&gt;=5,"H","A"),IF(J15&gt;=2,IF(I15&gt;=16,"H",IF(I15&lt;=4,"L","A")),IF(I15&lt;=15,"L","A"))),IF(OR(G15="SE",G15="CE"),IF(J15&gt;=4,IF(I15&gt;=6,"H","A"),IF(J15&gt;=2,IF(I15&gt;=20,"H",IF(I15&lt;=5,"L","A")),IF(I15&lt;=19,"L","A"))),IF(OR(G15="ALI",G15="AIE"),IF(J15&gt;=6,IF(I15&gt;=20,"H","A"),IF(J15&gt;=2,IF(I15&gt;=51,"H",IF(I15&lt;=19,"L","A")),IF(I15&lt;=50,"L","A")))))))</f>
        <v/>
      </c>
      <c r="M15" s="72" t="str">
        <f t="shared" ref="M15:M20" si="10">IF(L15="L","Baixa",IF(L15="A","Média",IF(L15="","","Alta")))</f>
        <v/>
      </c>
      <c r="N15" s="70" t="str">
        <f t="shared" ref="N15:N20" si="11">IF(ISBLANK(G15),"",IF(G15="ALI",IF(L15="L",7,IF(L15="A",10,15)),IF(G15="AIE",IF(L15="L",5,IF(L15="A",7,10)),IF(G15="SE",IF(L15="L",4,IF(L15="A",5,7)),IF(OR(G15="EE",G15="CE"),IF(L15="L",3,IF(L15="A",4,6)))))))</f>
        <v/>
      </c>
      <c r="O15" s="73" t="str">
        <f>IF(H15="I",N15*Contagem!$U$11,IF(H15="E",N15*Contagem!$U$13,IF(H15="A",N15*Contagem!$U$12,IF(H15="T",N15*Contagem!$U$14,""))))</f>
        <v/>
      </c>
      <c r="P15" s="120"/>
      <c r="Q15" s="120"/>
      <c r="R15" s="120"/>
      <c r="S15" s="109"/>
      <c r="T15" s="109"/>
      <c r="U15" s="109"/>
      <c r="V15" s="109"/>
      <c r="W15" s="109"/>
    </row>
    <row r="16" spans="1:23" s="66" customFormat="1" ht="13.5" customHeight="1" x14ac:dyDescent="0.25">
      <c r="A16" s="153" t="s">
        <v>110</v>
      </c>
      <c r="B16" s="154"/>
      <c r="C16" s="154"/>
      <c r="D16" s="154"/>
      <c r="E16" s="154"/>
      <c r="F16" s="155"/>
      <c r="G16" s="68"/>
      <c r="H16" s="68"/>
      <c r="I16" s="68"/>
      <c r="J16" s="68"/>
      <c r="K16" s="70" t="str">
        <f t="shared" si="8"/>
        <v/>
      </c>
      <c r="L16" s="71" t="str">
        <f t="shared" si="9"/>
        <v/>
      </c>
      <c r="M16" s="72" t="str">
        <f t="shared" si="10"/>
        <v/>
      </c>
      <c r="N16" s="70" t="str">
        <f t="shared" si="11"/>
        <v/>
      </c>
      <c r="O16" s="73" t="str">
        <f>IF(H16="I",N16*Contagem!$U$11,IF(H16="E",N16*Contagem!$U$13,IF(H16="A",N16*Contagem!$U$12,IF(H16="T",N16*Contagem!$U$14,""))))</f>
        <v/>
      </c>
      <c r="P16" s="120"/>
      <c r="Q16" s="120" t="s">
        <v>182</v>
      </c>
      <c r="R16" s="120">
        <v>3</v>
      </c>
      <c r="S16" s="109"/>
      <c r="T16" s="109"/>
      <c r="U16" s="109"/>
      <c r="V16" s="109"/>
      <c r="W16" s="109"/>
    </row>
    <row r="17" spans="1:23" s="66" customFormat="1" ht="13.5" customHeight="1" x14ac:dyDescent="0.25">
      <c r="A17" s="144" t="s">
        <v>80</v>
      </c>
      <c r="B17" s="160"/>
      <c r="C17" s="160"/>
      <c r="D17" s="160"/>
      <c r="E17" s="160"/>
      <c r="F17" s="161"/>
      <c r="G17" s="101" t="s">
        <v>39</v>
      </c>
      <c r="H17" s="101" t="s">
        <v>74</v>
      </c>
      <c r="I17" s="68"/>
      <c r="J17" s="68"/>
      <c r="K17" s="70" t="str">
        <f t="shared" si="8"/>
        <v>EEA</v>
      </c>
      <c r="L17" s="71" t="str">
        <f t="shared" si="9"/>
        <v>A</v>
      </c>
      <c r="M17" s="72" t="str">
        <f t="shared" si="10"/>
        <v>Média</v>
      </c>
      <c r="N17" s="70">
        <f t="shared" si="11"/>
        <v>4</v>
      </c>
      <c r="O17" s="73">
        <f>IF(H17="I",N17*Contagem!$U$11,IF(H17="E",N17*Contagem!$U$13,IF(H17="A",N17*Contagem!$U$12,IF(H17="T",N17*Contagem!$U$14,""))))</f>
        <v>4</v>
      </c>
      <c r="P17" s="120"/>
      <c r="Q17" s="120" t="s">
        <v>182</v>
      </c>
      <c r="R17" s="120">
        <v>3</v>
      </c>
      <c r="S17" s="109"/>
      <c r="T17" s="109"/>
      <c r="U17" s="109"/>
      <c r="V17" s="109"/>
      <c r="W17" s="109"/>
    </row>
    <row r="18" spans="1:23" s="66" customFormat="1" ht="13.5" customHeight="1" x14ac:dyDescent="0.25">
      <c r="A18" s="141" t="s">
        <v>81</v>
      </c>
      <c r="B18" s="142"/>
      <c r="C18" s="142"/>
      <c r="D18" s="142"/>
      <c r="E18" s="142"/>
      <c r="F18" s="143"/>
      <c r="G18" s="96" t="s">
        <v>39</v>
      </c>
      <c r="H18" s="96" t="s">
        <v>74</v>
      </c>
      <c r="I18" s="68"/>
      <c r="J18" s="68"/>
      <c r="K18" s="70" t="str">
        <f t="shared" si="8"/>
        <v>EEA</v>
      </c>
      <c r="L18" s="71" t="str">
        <f t="shared" si="9"/>
        <v>A</v>
      </c>
      <c r="M18" s="72" t="str">
        <f t="shared" si="10"/>
        <v>Média</v>
      </c>
      <c r="N18" s="70">
        <f t="shared" si="11"/>
        <v>4</v>
      </c>
      <c r="O18" s="73">
        <f>IF(H18="I",N18*Contagem!$U$11,IF(H18="E",N18*Contagem!$U$13,IF(H18="A",N18*Contagem!$U$12,IF(H18="T",N18*Contagem!$U$14,""))))</f>
        <v>4</v>
      </c>
      <c r="P18" s="120"/>
      <c r="Q18" s="120" t="s">
        <v>182</v>
      </c>
      <c r="R18" s="120">
        <v>3</v>
      </c>
      <c r="S18" s="109"/>
      <c r="T18" s="109"/>
      <c r="U18" s="109"/>
      <c r="V18" s="109"/>
      <c r="W18" s="109"/>
    </row>
    <row r="19" spans="1:23" s="66" customFormat="1" ht="13.5" customHeight="1" x14ac:dyDescent="0.25">
      <c r="A19" s="141" t="s">
        <v>75</v>
      </c>
      <c r="B19" s="142"/>
      <c r="C19" s="142"/>
      <c r="D19" s="142"/>
      <c r="E19" s="142"/>
      <c r="F19" s="143"/>
      <c r="G19" s="96" t="s">
        <v>39</v>
      </c>
      <c r="H19" s="96" t="s">
        <v>74</v>
      </c>
      <c r="I19" s="68"/>
      <c r="J19" s="68"/>
      <c r="K19" s="70" t="str">
        <f t="shared" si="8"/>
        <v>EEA</v>
      </c>
      <c r="L19" s="71" t="str">
        <f t="shared" si="9"/>
        <v>A</v>
      </c>
      <c r="M19" s="72" t="str">
        <f t="shared" si="10"/>
        <v>Média</v>
      </c>
      <c r="N19" s="70">
        <f t="shared" si="11"/>
        <v>4</v>
      </c>
      <c r="O19" s="73">
        <f>IF(H19="I",N19*Contagem!$U$11,IF(H19="E",N19*Contagem!$U$13,IF(H19="A",N19*Contagem!$U$12,IF(H19="T",N19*Contagem!$U$14,""))))</f>
        <v>4</v>
      </c>
      <c r="P19" s="120"/>
      <c r="Q19" s="120" t="s">
        <v>182</v>
      </c>
      <c r="R19" s="120">
        <v>3</v>
      </c>
      <c r="S19" s="109"/>
      <c r="T19" s="109"/>
      <c r="U19" s="109"/>
      <c r="V19" s="109"/>
      <c r="W19" s="109"/>
    </row>
    <row r="20" spans="1:23" s="66" customFormat="1" ht="13.5" customHeight="1" x14ac:dyDescent="0.25">
      <c r="A20" s="106" t="s">
        <v>82</v>
      </c>
      <c r="B20" s="107"/>
      <c r="C20" s="107"/>
      <c r="D20" s="107"/>
      <c r="E20" s="107"/>
      <c r="F20" s="108"/>
      <c r="G20" s="96" t="s">
        <v>38</v>
      </c>
      <c r="H20" s="96" t="s">
        <v>74</v>
      </c>
      <c r="I20" s="68"/>
      <c r="J20" s="68"/>
      <c r="K20" s="70" t="str">
        <f t="shared" si="8"/>
        <v>CEA</v>
      </c>
      <c r="L20" s="71" t="str">
        <f t="shared" si="9"/>
        <v>A</v>
      </c>
      <c r="M20" s="72" t="str">
        <f t="shared" si="10"/>
        <v>Média</v>
      </c>
      <c r="N20" s="70">
        <f t="shared" si="11"/>
        <v>4</v>
      </c>
      <c r="O20" s="73">
        <f>IF(H20="I",N20*Contagem!$U$11,IF(H20="E",N20*Contagem!$U$13,IF(H20="A",N20*Contagem!$U$12,IF(H20="T",N20*Contagem!$U$14,""))))</f>
        <v>4</v>
      </c>
      <c r="P20" s="120"/>
      <c r="Q20" s="120" t="s">
        <v>182</v>
      </c>
      <c r="R20" s="120">
        <v>3</v>
      </c>
      <c r="S20" s="109"/>
      <c r="T20" s="109"/>
      <c r="U20" s="109"/>
      <c r="V20" s="109"/>
      <c r="W20" s="109"/>
    </row>
    <row r="21" spans="1:23" s="66" customFormat="1" ht="13.5" customHeight="1" x14ac:dyDescent="0.25">
      <c r="A21" s="150"/>
      <c r="B21" s="151"/>
      <c r="C21" s="151"/>
      <c r="D21" s="151"/>
      <c r="E21" s="151"/>
      <c r="F21" s="152"/>
      <c r="G21" s="68"/>
      <c r="H21" s="68"/>
      <c r="I21" s="68"/>
      <c r="J21" s="68"/>
      <c r="K21" s="70" t="str">
        <f>CONCATENATE(G21,L21)</f>
        <v/>
      </c>
      <c r="L21" s="71" t="str">
        <f>IF(OR(ISBLANK(I21),ISBLANK(J21)),IF(OR(G21="ALI",G21="AIE"),"L",IF(ISBLANK(G21),"","A")),IF(G21="EE",IF(J21&gt;=3,IF(I21&gt;=5,"H","A"),IF(J21&gt;=2,IF(I21&gt;=16,"H",IF(I21&lt;=4,"L","A")),IF(I21&lt;=15,"L","A"))),IF(OR(G21="SE",G21="CE"),IF(J21&gt;=4,IF(I21&gt;=6,"H","A"),IF(J21&gt;=2,IF(I21&gt;=20,"H",IF(I21&lt;=5,"L","A")),IF(I21&lt;=19,"L","A"))),IF(OR(G21="ALI",G21="AIE"),IF(J21&gt;=6,IF(I21&gt;=20,"H","A"),IF(J21&gt;=2,IF(I21&gt;=51,"H",IF(I21&lt;=19,"L","A")),IF(I21&lt;=50,"L","A")))))))</f>
        <v/>
      </c>
      <c r="M21" s="72" t="str">
        <f>IF(L21="L","Baixa",IF(L21="A","Média",IF(L21="","","Alta")))</f>
        <v/>
      </c>
      <c r="N21" s="70" t="str">
        <f>IF(ISBLANK(G21),"",IF(G21="ALI",IF(L21="L",7,IF(L21="A",10,15)),IF(G21="AIE",IF(L21="L",5,IF(L21="A",7,10)),IF(G21="SE",IF(L21="L",4,IF(L21="A",5,7)),IF(OR(G21="EE",G21="CE"),IF(L21="L",3,IF(L21="A",4,6)))))))</f>
        <v/>
      </c>
      <c r="O21" s="73" t="str">
        <f>IF(H21="I",N21*Contagem!$U$11,IF(H21="E",N21*Contagem!$U$13,IF(H21="A",N21*Contagem!$U$12,IF(H21="T",N21*Contagem!$U$14,""))))</f>
        <v/>
      </c>
      <c r="P21" s="120"/>
      <c r="Q21" s="120"/>
      <c r="R21" s="120"/>
      <c r="S21" s="69"/>
      <c r="T21" s="69"/>
      <c r="U21" s="69"/>
      <c r="V21" s="69"/>
      <c r="W21" s="69"/>
    </row>
    <row r="22" spans="1:23" s="66" customFormat="1" ht="13.5" customHeight="1" x14ac:dyDescent="0.25">
      <c r="A22" s="171" t="s">
        <v>114</v>
      </c>
      <c r="B22" s="158"/>
      <c r="C22" s="158"/>
      <c r="D22" s="158"/>
      <c r="E22" s="158"/>
      <c r="F22" s="159"/>
      <c r="G22" s="68"/>
      <c r="H22" s="68"/>
      <c r="I22" s="68"/>
      <c r="J22" s="68"/>
      <c r="K22" s="70" t="str">
        <f t="shared" ref="K22:K24" si="12">CONCATENATE(G22,L22)</f>
        <v/>
      </c>
      <c r="L22" s="71" t="str">
        <f t="shared" ref="L22:L24" si="13">IF(OR(ISBLANK(I22),ISBLANK(J22)),IF(OR(G22="ALI",G22="AIE"),"L",IF(ISBLANK(G22),"","A")),IF(G22="EE",IF(J22&gt;=3,IF(I22&gt;=5,"H","A"),IF(J22&gt;=2,IF(I22&gt;=16,"H",IF(I22&lt;=4,"L","A")),IF(I22&lt;=15,"L","A"))),IF(OR(G22="SE",G22="CE"),IF(J22&gt;=4,IF(I22&gt;=6,"H","A"),IF(J22&gt;=2,IF(I22&gt;=20,"H",IF(I22&lt;=5,"L","A")),IF(I22&lt;=19,"L","A"))),IF(OR(G22="ALI",G22="AIE"),IF(J22&gt;=6,IF(I22&gt;=20,"H","A"),IF(J22&gt;=2,IF(I22&gt;=51,"H",IF(I22&lt;=19,"L","A")),IF(I22&lt;=50,"L","A")))))))</f>
        <v/>
      </c>
      <c r="M22" s="72" t="str">
        <f t="shared" ref="M22:M24" si="14">IF(L22="L","Baixa",IF(L22="A","Média",IF(L22="","","Alta")))</f>
        <v/>
      </c>
      <c r="N22" s="70" t="str">
        <f t="shared" ref="N22:N24" si="15">IF(ISBLANK(G22),"",IF(G22="ALI",IF(L22="L",7,IF(L22="A",10,15)),IF(G22="AIE",IF(L22="L",5,IF(L22="A",7,10)),IF(G22="SE",IF(L22="L",4,IF(L22="A",5,7)),IF(OR(G22="EE",G22="CE"),IF(L22="L",3,IF(L22="A",4,6)))))))</f>
        <v/>
      </c>
      <c r="O22" s="73" t="str">
        <f>IF(H22="I",N22*Contagem!$U$11,IF(H22="E",N22*Contagem!$U$13,IF(H22="A",N22*Contagem!$U$12,IF(H22="T",N22*Contagem!$U$14,""))))</f>
        <v/>
      </c>
      <c r="P22" s="120"/>
      <c r="Q22" s="120" t="s">
        <v>182</v>
      </c>
      <c r="R22" s="120">
        <v>3</v>
      </c>
      <c r="S22" s="69"/>
      <c r="T22" s="69"/>
      <c r="U22" s="69"/>
      <c r="V22" s="69"/>
      <c r="W22" s="69"/>
    </row>
    <row r="23" spans="1:23" s="77" customFormat="1" ht="13.5" customHeight="1" x14ac:dyDescent="0.25">
      <c r="A23" s="157" t="s">
        <v>80</v>
      </c>
      <c r="B23" s="158"/>
      <c r="C23" s="158"/>
      <c r="D23" s="158"/>
      <c r="E23" s="158"/>
      <c r="F23" s="159"/>
      <c r="G23" s="78" t="s">
        <v>39</v>
      </c>
      <c r="H23" s="78" t="s">
        <v>74</v>
      </c>
      <c r="I23" s="78"/>
      <c r="J23" s="78"/>
      <c r="K23" s="70" t="str">
        <f t="shared" si="12"/>
        <v>EEA</v>
      </c>
      <c r="L23" s="71" t="str">
        <f t="shared" si="13"/>
        <v>A</v>
      </c>
      <c r="M23" s="72" t="str">
        <f t="shared" si="14"/>
        <v>Média</v>
      </c>
      <c r="N23" s="70">
        <f t="shared" si="15"/>
        <v>4</v>
      </c>
      <c r="O23" s="73">
        <f>IF(H23="I",N23*Contagem!$U$11,IF(H23="E",N23*Contagem!$U$13,IF(H23="A",N23*Contagem!$U$12,IF(H23="T",N23*Contagem!$U$14,""))))</f>
        <v>4</v>
      </c>
      <c r="P23" s="120"/>
      <c r="Q23" s="120" t="s">
        <v>182</v>
      </c>
      <c r="R23" s="120">
        <v>3</v>
      </c>
      <c r="S23" s="80"/>
      <c r="T23" s="76"/>
      <c r="U23" s="76"/>
      <c r="V23" s="76"/>
      <c r="W23" s="76"/>
    </row>
    <row r="24" spans="1:23" s="66" customFormat="1" ht="13.5" customHeight="1" x14ac:dyDescent="0.25">
      <c r="A24" s="150" t="s">
        <v>81</v>
      </c>
      <c r="B24" s="151"/>
      <c r="C24" s="151"/>
      <c r="D24" s="151"/>
      <c r="E24" s="151"/>
      <c r="F24" s="152"/>
      <c r="G24" s="68" t="s">
        <v>39</v>
      </c>
      <c r="H24" s="68" t="s">
        <v>74</v>
      </c>
      <c r="I24" s="68"/>
      <c r="J24" s="68"/>
      <c r="K24" s="70" t="str">
        <f t="shared" si="12"/>
        <v>EEA</v>
      </c>
      <c r="L24" s="71" t="str">
        <f t="shared" si="13"/>
        <v>A</v>
      </c>
      <c r="M24" s="72" t="str">
        <f t="shared" si="14"/>
        <v>Média</v>
      </c>
      <c r="N24" s="70">
        <f t="shared" si="15"/>
        <v>4</v>
      </c>
      <c r="O24" s="73">
        <f>IF(H24="I",N24*Contagem!$U$11,IF(H24="E",N24*Contagem!$U$13,IF(H24="A",N24*Contagem!$U$12,IF(H24="T",N24*Contagem!$U$14,""))))</f>
        <v>4</v>
      </c>
      <c r="P24" s="120"/>
      <c r="Q24" s="120" t="s">
        <v>182</v>
      </c>
      <c r="R24" s="120">
        <v>3</v>
      </c>
      <c r="S24" s="82"/>
      <c r="T24" s="79"/>
      <c r="U24" s="79"/>
      <c r="V24" s="79"/>
      <c r="W24" s="79"/>
    </row>
    <row r="25" spans="1:23" s="66" customFormat="1" ht="13.5" customHeight="1" x14ac:dyDescent="0.25">
      <c r="A25" s="150" t="s">
        <v>75</v>
      </c>
      <c r="B25" s="151"/>
      <c r="C25" s="151"/>
      <c r="D25" s="151"/>
      <c r="E25" s="151"/>
      <c r="F25" s="152"/>
      <c r="G25" s="68" t="s">
        <v>39</v>
      </c>
      <c r="H25" s="68" t="s">
        <v>74</v>
      </c>
      <c r="I25" s="68"/>
      <c r="J25" s="68"/>
      <c r="K25" s="70" t="str">
        <f t="shared" ref="K25" si="16">CONCATENATE(G25,L25)</f>
        <v>EEA</v>
      </c>
      <c r="L25" s="71" t="str">
        <f t="shared" ref="L25" si="17">IF(OR(ISBLANK(I25),ISBLANK(J25)),IF(OR(G25="ALI",G25="AIE"),"L",IF(ISBLANK(G25),"","A")),IF(G25="EE",IF(J25&gt;=3,IF(I25&gt;=5,"H","A"),IF(J25&gt;=2,IF(I25&gt;=16,"H",IF(I25&lt;=4,"L","A")),IF(I25&lt;=15,"L","A"))),IF(OR(G25="SE",G25="CE"),IF(J25&gt;=4,IF(I25&gt;=6,"H","A"),IF(J25&gt;=2,IF(I25&gt;=20,"H",IF(I25&lt;=5,"L","A")),IF(I25&lt;=19,"L","A"))),IF(OR(G25="ALI",G25="AIE"),IF(J25&gt;=6,IF(I25&gt;=20,"H","A"),IF(J25&gt;=2,IF(I25&gt;=51,"H",IF(I25&lt;=19,"L","A")),IF(I25&lt;=50,"L","A")))))))</f>
        <v>A</v>
      </c>
      <c r="M25" s="72" t="str">
        <f t="shared" ref="M25" si="18">IF(L25="L","Baixa",IF(L25="A","Média",IF(L25="","","Alta")))</f>
        <v>Média</v>
      </c>
      <c r="N25" s="70">
        <f t="shared" ref="N25" si="19">IF(ISBLANK(G25),"",IF(G25="ALI",IF(L25="L",7,IF(L25="A",10,15)),IF(G25="AIE",IF(L25="L",5,IF(L25="A",7,10)),IF(G25="SE",IF(L25="L",4,IF(L25="A",5,7)),IF(OR(G25="EE",G25="CE"),IF(L25="L",3,IF(L25="A",4,6)))))))</f>
        <v>4</v>
      </c>
      <c r="O25" s="73">
        <f>IF(H25="I",N25*Contagem!$U$11,IF(H25="E",N25*Contagem!$U$13,IF(H25="A",N25*Contagem!$U$12,IF(H25="T",N25*Contagem!$U$14,""))))</f>
        <v>4</v>
      </c>
      <c r="P25" s="120"/>
      <c r="Q25" s="120" t="s">
        <v>182</v>
      </c>
      <c r="R25" s="120">
        <v>3</v>
      </c>
      <c r="S25" s="84"/>
      <c r="T25" s="79"/>
      <c r="U25" s="79"/>
      <c r="V25" s="79"/>
      <c r="W25" s="79"/>
    </row>
    <row r="26" spans="1:23" s="66" customFormat="1" ht="13.5" customHeight="1" x14ac:dyDescent="0.25">
      <c r="A26" s="86" t="s">
        <v>82</v>
      </c>
      <c r="B26" s="87"/>
      <c r="C26" s="87"/>
      <c r="D26" s="87"/>
      <c r="E26" s="87"/>
      <c r="F26" s="88"/>
      <c r="G26" s="68" t="s">
        <v>38</v>
      </c>
      <c r="H26" s="68" t="s">
        <v>74</v>
      </c>
      <c r="I26" s="68"/>
      <c r="J26" s="68"/>
      <c r="K26" s="70" t="str">
        <f t="shared" ref="K26:K28" si="20">CONCATENATE(G26,L26)</f>
        <v>CEA</v>
      </c>
      <c r="L26" s="71" t="str">
        <f t="shared" ref="L26:L28" si="21">IF(OR(ISBLANK(I26),ISBLANK(J26)),IF(OR(G26="ALI",G26="AIE"),"L",IF(ISBLANK(G26),"","A")),IF(G26="EE",IF(J26&gt;=3,IF(I26&gt;=5,"H","A"),IF(J26&gt;=2,IF(I26&gt;=16,"H",IF(I26&lt;=4,"L","A")),IF(I26&lt;=15,"L","A"))),IF(OR(G26="SE",G26="CE"),IF(J26&gt;=4,IF(I26&gt;=6,"H","A"),IF(J26&gt;=2,IF(I26&gt;=20,"H",IF(I26&lt;=5,"L","A")),IF(I26&lt;=19,"L","A"))),IF(OR(G26="ALI",G26="AIE"),IF(J26&gt;=6,IF(I26&gt;=20,"H","A"),IF(J26&gt;=2,IF(I26&gt;=51,"H",IF(I26&lt;=19,"L","A")),IF(I26&lt;=50,"L","A")))))))</f>
        <v>A</v>
      </c>
      <c r="M26" s="72" t="str">
        <f t="shared" ref="M26:M28" si="22">IF(L26="L","Baixa",IF(L26="A","Média",IF(L26="","","Alta")))</f>
        <v>Média</v>
      </c>
      <c r="N26" s="70">
        <f t="shared" ref="N26:N28" si="23">IF(ISBLANK(G26),"",IF(G26="ALI",IF(L26="L",7,IF(L26="A",10,15)),IF(G26="AIE",IF(L26="L",5,IF(L26="A",7,10)),IF(G26="SE",IF(L26="L",4,IF(L26="A",5,7)),IF(OR(G26="EE",G26="CE"),IF(L26="L",3,IF(L26="A",4,6)))))))</f>
        <v>4</v>
      </c>
      <c r="O26" s="73">
        <f>IF(H26="I",N26*Contagem!$U$11,IF(H26="E",N26*Contagem!$U$13,IF(H26="A",N26*Contagem!$U$12,IF(H26="T",N26*Contagem!$U$14,""))))</f>
        <v>4</v>
      </c>
      <c r="P26" s="120"/>
      <c r="Q26" s="120" t="s">
        <v>182</v>
      </c>
      <c r="R26" s="120">
        <v>3</v>
      </c>
      <c r="S26" s="83"/>
      <c r="T26" s="79"/>
      <c r="U26" s="79"/>
      <c r="V26" s="79"/>
      <c r="W26" s="79"/>
    </row>
    <row r="27" spans="1:23" s="66" customFormat="1" ht="13.5" customHeight="1" x14ac:dyDescent="0.25">
      <c r="A27" s="150" t="s">
        <v>115</v>
      </c>
      <c r="B27" s="151"/>
      <c r="C27" s="151"/>
      <c r="D27" s="151"/>
      <c r="E27" s="151"/>
      <c r="F27" s="152"/>
      <c r="G27" s="68" t="s">
        <v>39</v>
      </c>
      <c r="H27" s="68" t="s">
        <v>74</v>
      </c>
      <c r="I27" s="68"/>
      <c r="J27" s="68"/>
      <c r="K27" s="70" t="str">
        <f t="shared" si="20"/>
        <v>EEA</v>
      </c>
      <c r="L27" s="71" t="str">
        <f t="shared" si="21"/>
        <v>A</v>
      </c>
      <c r="M27" s="72" t="str">
        <f t="shared" si="22"/>
        <v>Média</v>
      </c>
      <c r="N27" s="70">
        <f t="shared" si="23"/>
        <v>4</v>
      </c>
      <c r="O27" s="73">
        <f>IF(H27="I",N27*Contagem!$U$11,IF(H27="E",N27*Contagem!$U$13,IF(H27="A",N27*Contagem!$U$12,IF(H27="T",N27*Contagem!$U$14,""))))</f>
        <v>4</v>
      </c>
      <c r="P27" s="120"/>
      <c r="Q27" s="120" t="s">
        <v>182</v>
      </c>
      <c r="R27" s="120">
        <v>3</v>
      </c>
      <c r="S27" s="90"/>
      <c r="T27" s="90"/>
      <c r="U27" s="90"/>
      <c r="V27" s="90"/>
      <c r="W27" s="90"/>
    </row>
    <row r="28" spans="1:23" s="77" customFormat="1" ht="13.5" customHeight="1" x14ac:dyDescent="0.25">
      <c r="A28" s="157" t="s">
        <v>113</v>
      </c>
      <c r="B28" s="158"/>
      <c r="C28" s="158"/>
      <c r="D28" s="158"/>
      <c r="E28" s="158"/>
      <c r="F28" s="159"/>
      <c r="G28" s="78" t="s">
        <v>39</v>
      </c>
      <c r="H28" s="78" t="s">
        <v>74</v>
      </c>
      <c r="I28" s="78"/>
      <c r="J28" s="78"/>
      <c r="K28" s="70" t="str">
        <f t="shared" si="20"/>
        <v>EEA</v>
      </c>
      <c r="L28" s="71" t="str">
        <f t="shared" si="21"/>
        <v>A</v>
      </c>
      <c r="M28" s="72" t="str">
        <f t="shared" si="22"/>
        <v>Média</v>
      </c>
      <c r="N28" s="70">
        <f t="shared" si="23"/>
        <v>4</v>
      </c>
      <c r="O28" s="73">
        <f>IF(H28="I",N28*Contagem!$U$11,IF(H28="E",N28*Contagem!$U$13,IF(H28="A",N28*Contagem!$U$12,IF(H28="T",N28*Contagem!$U$14,""))))</f>
        <v>4</v>
      </c>
      <c r="P28" s="120"/>
      <c r="Q28" s="120" t="s">
        <v>182</v>
      </c>
      <c r="R28" s="120">
        <v>3</v>
      </c>
      <c r="S28" s="92"/>
      <c r="T28" s="76"/>
      <c r="U28" s="76"/>
      <c r="V28" s="76"/>
      <c r="W28" s="76"/>
    </row>
    <row r="29" spans="1:23" s="66" customFormat="1" ht="13.5" customHeight="1" x14ac:dyDescent="0.25">
      <c r="A29" s="150" t="s">
        <v>83</v>
      </c>
      <c r="B29" s="151"/>
      <c r="C29" s="151"/>
      <c r="D29" s="151"/>
      <c r="E29" s="151"/>
      <c r="F29" s="152"/>
      <c r="G29" s="68" t="s">
        <v>36</v>
      </c>
      <c r="H29" s="68" t="s">
        <v>74</v>
      </c>
      <c r="I29" s="68"/>
      <c r="J29" s="68"/>
      <c r="K29" s="70" t="str">
        <f>CONCATENATE(G29,L29)</f>
        <v>ALIL</v>
      </c>
      <c r="L29" s="71" t="str">
        <f>IF(OR(ISBLANK(I29),ISBLANK(J29)),IF(OR(G29="ALI",G29="AIE"),"L",IF(ISBLANK(G29),"","A")),IF(G29="EE",IF(J29&gt;=3,IF(I29&gt;=5,"H","A"),IF(J29&gt;=2,IF(I29&gt;=16,"H",IF(I29&lt;=4,"L","A")),IF(I29&lt;=15,"L","A"))),IF(OR(G29="SE",G29="CE"),IF(J29&gt;=4,IF(I29&gt;=6,"H","A"),IF(J29&gt;=2,IF(I29&gt;=20,"H",IF(I29&lt;=5,"L","A")),IF(I29&lt;=19,"L","A"))),IF(OR(G29="ALI",G29="AIE"),IF(J29&gt;=6,IF(I29&gt;=20,"H","A"),IF(J29&gt;=2,IF(I29&gt;=51,"H",IF(I29&lt;=19,"L","A")),IF(I29&lt;=50,"L","A")))))))</f>
        <v>L</v>
      </c>
      <c r="M29" s="72" t="str">
        <f>IF(L29="L","Baixa",IF(L29="A","Média",IF(L29="","","Alta")))</f>
        <v>Baixa</v>
      </c>
      <c r="N29" s="70">
        <f>IF(ISBLANK(G29),"",IF(G29="ALI",IF(L29="L",7,IF(L29="A",10,15)),IF(G29="AIE",IF(L29="L",5,IF(L29="A",7,10)),IF(G29="SE",IF(L29="L",4,IF(L29="A",5,7)),IF(OR(G29="EE",G29="CE"),IF(L29="L",3,IF(L29="A",4,6)))))))</f>
        <v>7</v>
      </c>
      <c r="O29" s="73">
        <f>IF(H29="I",N29*Contagem!$U$11,IF(H29="E",N29*Contagem!$U$13,IF(H29="A",N29*Contagem!$U$12,IF(H29="T",N29*Contagem!$U$14,""))))</f>
        <v>7</v>
      </c>
      <c r="P29" s="120"/>
      <c r="Q29" s="120" t="s">
        <v>182</v>
      </c>
      <c r="R29" s="120">
        <v>3</v>
      </c>
      <c r="S29" s="83"/>
      <c r="T29" s="83"/>
      <c r="U29" s="83"/>
      <c r="V29" s="83"/>
      <c r="W29" s="83"/>
    </row>
    <row r="30" spans="1:23" s="66" customFormat="1" ht="13.5" customHeight="1" x14ac:dyDescent="0.25">
      <c r="A30" s="103"/>
      <c r="B30" s="104"/>
      <c r="C30" s="104"/>
      <c r="D30" s="104"/>
      <c r="E30" s="104"/>
      <c r="F30" s="105"/>
      <c r="G30" s="68"/>
      <c r="H30" s="68"/>
      <c r="I30" s="68"/>
      <c r="J30" s="68"/>
      <c r="K30" s="70"/>
      <c r="L30" s="71"/>
      <c r="M30" s="72"/>
      <c r="N30" s="70"/>
      <c r="O30" s="73"/>
      <c r="P30" s="120"/>
      <c r="Q30" s="120"/>
      <c r="R30" s="120"/>
      <c r="S30" s="104"/>
      <c r="T30" s="104"/>
      <c r="U30" s="104"/>
      <c r="V30" s="104"/>
      <c r="W30" s="104"/>
    </row>
    <row r="31" spans="1:23" s="77" customFormat="1" ht="13.5" customHeight="1" x14ac:dyDescent="0.25">
      <c r="A31" s="172" t="s">
        <v>169</v>
      </c>
      <c r="B31" s="173"/>
      <c r="C31" s="173"/>
      <c r="D31" s="173"/>
      <c r="E31" s="173"/>
      <c r="F31" s="174"/>
      <c r="G31" s="78"/>
      <c r="H31" s="78"/>
      <c r="I31" s="78"/>
      <c r="J31" s="78"/>
      <c r="K31" s="70" t="str">
        <f t="shared" ref="K31" si="24">CONCATENATE(G31,L31)</f>
        <v/>
      </c>
      <c r="L31" s="71" t="str">
        <f t="shared" ref="L31" si="25">IF(OR(ISBLANK(I31),ISBLANK(J31)),IF(OR(G31="ALI",G31="AIE"),"L",IF(ISBLANK(G31),"","A")),IF(G31="EE",IF(J31&gt;=3,IF(I31&gt;=5,"H","A"),IF(J31&gt;=2,IF(I31&gt;=16,"H",IF(I31&lt;=4,"L","A")),IF(I31&lt;=15,"L","A"))),IF(OR(G31="SE",G31="CE"),IF(J31&gt;=4,IF(I31&gt;=6,"H","A"),IF(J31&gt;=2,IF(I31&gt;=20,"H",IF(I31&lt;=5,"L","A")),IF(I31&lt;=19,"L","A"))),IF(OR(G31="ALI",G31="AIE"),IF(J31&gt;=6,IF(I31&gt;=20,"H","A"),IF(J31&gt;=2,IF(I31&gt;=51,"H",IF(I31&lt;=19,"L","A")),IF(I31&lt;=50,"L","A")))))))</f>
        <v/>
      </c>
      <c r="M31" s="72" t="str">
        <f t="shared" ref="M31" si="26">IF(L31="L","Baixa",IF(L31="A","Média",IF(L31="","","Alta")))</f>
        <v/>
      </c>
      <c r="N31" s="70" t="str">
        <f t="shared" ref="N31" si="27">IF(ISBLANK(G31),"",IF(G31="ALI",IF(L31="L",7,IF(L31="A",10,15)),IF(G31="AIE",IF(L31="L",5,IF(L31="A",7,10)),IF(G31="SE",IF(L31="L",4,IF(L31="A",5,7)),IF(OR(G31="EE",G31="CE"),IF(L31="L",3,IF(L31="A",4,6)))))))</f>
        <v/>
      </c>
      <c r="O31" s="73" t="str">
        <f>IF(H31="I",N31*Contagem!$U$11,IF(H31="E",N31*Contagem!$U$13,IF(H31="A",N31*Contagem!$U$12,IF(H31="T",N31*Contagem!$U$14,""))))</f>
        <v/>
      </c>
      <c r="P31" s="120"/>
      <c r="Q31" s="120"/>
      <c r="R31" s="120"/>
      <c r="S31" s="92"/>
      <c r="T31" s="76"/>
      <c r="U31" s="76"/>
      <c r="V31" s="76"/>
      <c r="W31" s="76"/>
    </row>
    <row r="32" spans="1:23" s="66" customFormat="1" ht="13.5" customHeight="1" x14ac:dyDescent="0.25">
      <c r="A32" s="153" t="s">
        <v>108</v>
      </c>
      <c r="B32" s="154"/>
      <c r="C32" s="154"/>
      <c r="D32" s="154"/>
      <c r="E32" s="154"/>
      <c r="F32" s="155"/>
      <c r="G32" s="68"/>
      <c r="H32" s="68"/>
      <c r="I32" s="68"/>
      <c r="J32" s="68"/>
      <c r="K32" s="70" t="str">
        <f t="shared" ref="K32" si="28">CONCATENATE(G32,L32)</f>
        <v/>
      </c>
      <c r="L32" s="71" t="str">
        <f t="shared" ref="L32" si="29">IF(OR(ISBLANK(I32),ISBLANK(J32)),IF(OR(G32="ALI",G32="AIE"),"L",IF(ISBLANK(G32),"","A")),IF(G32="EE",IF(J32&gt;=3,IF(I32&gt;=5,"H","A"),IF(J32&gt;=2,IF(I32&gt;=16,"H",IF(I32&lt;=4,"L","A")),IF(I32&lt;=15,"L","A"))),IF(OR(G32="SE",G32="CE"),IF(J32&gt;=4,IF(I32&gt;=6,"H","A"),IF(J32&gt;=2,IF(I32&gt;=20,"H",IF(I32&lt;=5,"L","A")),IF(I32&lt;=19,"L","A"))),IF(OR(G32="ALI",G32="AIE"),IF(J32&gt;=6,IF(I32&gt;=20,"H","A"),IF(J32&gt;=2,IF(I32&gt;=51,"H",IF(I32&lt;=19,"L","A")),IF(I32&lt;=50,"L","A")))))))</f>
        <v/>
      </c>
      <c r="M32" s="72" t="str">
        <f t="shared" ref="M32" si="30">IF(L32="L","Baixa",IF(L32="A","Média",IF(L32="","","Alta")))</f>
        <v/>
      </c>
      <c r="N32" s="70" t="str">
        <f t="shared" ref="N32" si="31">IF(ISBLANK(G32),"",IF(G32="ALI",IF(L32="L",7,IF(L32="A",10,15)),IF(G32="AIE",IF(L32="L",5,IF(L32="A",7,10)),IF(G32="SE",IF(L32="L",4,IF(L32="A",5,7)),IF(OR(G32="EE",G32="CE"),IF(L32="L",3,IF(L32="A",4,6)))))))</f>
        <v/>
      </c>
      <c r="O32" s="73" t="str">
        <f>IF(H32="I",N32*Contagem!$U$11,IF(H32="E",N32*Contagem!$U$13,IF(H32="A",N32*Contagem!$U$12,IF(H32="T",N32*Contagem!$U$14,""))))</f>
        <v/>
      </c>
      <c r="P32" s="120"/>
      <c r="Q32" s="120" t="s">
        <v>182</v>
      </c>
      <c r="R32" s="120">
        <v>5</v>
      </c>
      <c r="S32" s="83"/>
      <c r="T32" s="83"/>
      <c r="U32" s="83"/>
      <c r="V32" s="83"/>
      <c r="W32" s="83"/>
    </row>
    <row r="33" spans="1:23" s="66" customFormat="1" ht="13.5" customHeight="1" x14ac:dyDescent="0.25">
      <c r="A33" s="153" t="s">
        <v>102</v>
      </c>
      <c r="B33" s="154"/>
      <c r="C33" s="154"/>
      <c r="D33" s="154"/>
      <c r="E33" s="154"/>
      <c r="F33" s="155"/>
      <c r="G33" s="68"/>
      <c r="H33" s="68"/>
      <c r="I33" s="68"/>
      <c r="J33" s="68"/>
      <c r="K33" s="70" t="str">
        <f t="shared" ref="K33" si="32">CONCATENATE(G33,L33)</f>
        <v/>
      </c>
      <c r="L33" s="71" t="str">
        <f t="shared" ref="L33" si="33">IF(OR(ISBLANK(I33),ISBLANK(J33)),IF(OR(G33="ALI",G33="AIE"),"L",IF(ISBLANK(G33),"","A")),IF(G33="EE",IF(J33&gt;=3,IF(I33&gt;=5,"H","A"),IF(J33&gt;=2,IF(I33&gt;=16,"H",IF(I33&lt;=4,"L","A")),IF(I33&lt;=15,"L","A"))),IF(OR(G33="SE",G33="CE"),IF(J33&gt;=4,IF(I33&gt;=6,"H","A"),IF(J33&gt;=2,IF(I33&gt;=20,"H",IF(I33&lt;=5,"L","A")),IF(I33&lt;=19,"L","A"))),IF(OR(G33="ALI",G33="AIE"),IF(J33&gt;=6,IF(I33&gt;=20,"H","A"),IF(J33&gt;=2,IF(I33&gt;=51,"H",IF(I33&lt;=19,"L","A")),IF(I33&lt;=50,"L","A")))))))</f>
        <v/>
      </c>
      <c r="M33" s="72" t="str">
        <f t="shared" ref="M33" si="34">IF(L33="L","Baixa",IF(L33="A","Média",IF(L33="","","Alta")))</f>
        <v/>
      </c>
      <c r="N33" s="70" t="str">
        <f t="shared" ref="N33" si="35">IF(ISBLANK(G33),"",IF(G33="ALI",IF(L33="L",7,IF(L33="A",10,15)),IF(G33="AIE",IF(L33="L",5,IF(L33="A",7,10)),IF(G33="SE",IF(L33="L",4,IF(L33="A",5,7)),IF(OR(G33="EE",G33="CE"),IF(L33="L",3,IF(L33="A",4,6)))))))</f>
        <v/>
      </c>
      <c r="O33" s="73" t="str">
        <f>IF(H33="I",N33*Contagem!$U$11,IF(H33="E",N33*Contagem!$U$13,IF(H33="A",N33*Contagem!$U$12,IF(H33="T",N33*Contagem!$U$14,""))))</f>
        <v/>
      </c>
      <c r="P33" s="120"/>
      <c r="Q33" s="120" t="s">
        <v>182</v>
      </c>
      <c r="R33" s="120">
        <v>5</v>
      </c>
      <c r="S33" s="84"/>
      <c r="T33" s="83"/>
      <c r="U33" s="83"/>
      <c r="V33" s="83"/>
      <c r="W33" s="83"/>
    </row>
    <row r="34" spans="1:23" s="66" customFormat="1" ht="13.5" customHeight="1" x14ac:dyDescent="0.25">
      <c r="A34" s="150" t="s">
        <v>92</v>
      </c>
      <c r="B34" s="151"/>
      <c r="C34" s="151"/>
      <c r="D34" s="151"/>
      <c r="E34" s="151"/>
      <c r="F34" s="152"/>
      <c r="G34" s="68" t="s">
        <v>39</v>
      </c>
      <c r="H34" s="68" t="s">
        <v>74</v>
      </c>
      <c r="I34" s="68"/>
      <c r="J34" s="68"/>
      <c r="K34" s="70" t="str">
        <f t="shared" ref="K34:K40" si="36">CONCATENATE(G34,L34)</f>
        <v>EEA</v>
      </c>
      <c r="L34" s="71" t="str">
        <f t="shared" ref="L34:L40" si="37">IF(OR(ISBLANK(I34),ISBLANK(J34)),IF(OR(G34="ALI",G34="AIE"),"L",IF(ISBLANK(G34),"","A")),IF(G34="EE",IF(J34&gt;=3,IF(I34&gt;=5,"H","A"),IF(J34&gt;=2,IF(I34&gt;=16,"H",IF(I34&lt;=4,"L","A")),IF(I34&lt;=15,"L","A"))),IF(OR(G34="SE",G34="CE"),IF(J34&gt;=4,IF(I34&gt;=6,"H","A"),IF(J34&gt;=2,IF(I34&gt;=20,"H",IF(I34&lt;=5,"L","A")),IF(I34&lt;=19,"L","A"))),IF(OR(G34="ALI",G34="AIE"),IF(J34&gt;=6,IF(I34&gt;=20,"H","A"),IF(J34&gt;=2,IF(I34&gt;=51,"H",IF(I34&lt;=19,"L","A")),IF(I34&lt;=50,"L","A")))))))</f>
        <v>A</v>
      </c>
      <c r="M34" s="72" t="str">
        <f t="shared" ref="M34:M40" si="38">IF(L34="L","Baixa",IF(L34="A","Média",IF(L34="","","Alta")))</f>
        <v>Média</v>
      </c>
      <c r="N34" s="70">
        <f t="shared" ref="N34:N40" si="39">IF(ISBLANK(G34),"",IF(G34="ALI",IF(L34="L",7,IF(L34="A",10,15)),IF(G34="AIE",IF(L34="L",5,IF(L34="A",7,10)),IF(G34="SE",IF(L34="L",4,IF(L34="A",5,7)),IF(OR(G34="EE",G34="CE"),IF(L34="L",3,IF(L34="A",4,6)))))))</f>
        <v>4</v>
      </c>
      <c r="O34" s="73">
        <f>IF(H34="I",N34*Contagem!$U$11,IF(H34="E",N34*Contagem!$U$13,IF(H34="A",N34*Contagem!$U$12,IF(H34="T",N34*Contagem!$U$14,""))))</f>
        <v>4</v>
      </c>
      <c r="P34" s="120"/>
      <c r="Q34" s="120" t="s">
        <v>182</v>
      </c>
      <c r="R34" s="120">
        <v>5</v>
      </c>
      <c r="S34" s="82"/>
      <c r="T34" s="79"/>
      <c r="U34" s="79"/>
      <c r="V34" s="79"/>
      <c r="W34" s="79"/>
    </row>
    <row r="35" spans="1:23" s="66" customFormat="1" ht="13.5" customHeight="1" x14ac:dyDescent="0.25">
      <c r="A35" s="153" t="s">
        <v>85</v>
      </c>
      <c r="B35" s="154"/>
      <c r="C35" s="154"/>
      <c r="D35" s="154"/>
      <c r="E35" s="154"/>
      <c r="F35" s="155"/>
      <c r="G35" s="68"/>
      <c r="H35" s="68"/>
      <c r="I35" s="68"/>
      <c r="J35" s="68"/>
      <c r="K35" s="70" t="str">
        <f t="shared" si="36"/>
        <v/>
      </c>
      <c r="L35" s="71" t="str">
        <f t="shared" si="37"/>
        <v/>
      </c>
      <c r="M35" s="72" t="str">
        <f t="shared" si="38"/>
        <v/>
      </c>
      <c r="N35" s="70" t="str">
        <f t="shared" si="39"/>
        <v/>
      </c>
      <c r="O35" s="73" t="str">
        <f>IF(H35="I",N35*Contagem!$U$11,IF(H35="E",N35*Contagem!$U$13,IF(H35="A",N35*Contagem!$U$12,IF(H35="T",N35*Contagem!$U$14,""))))</f>
        <v/>
      </c>
      <c r="P35" s="120"/>
      <c r="Q35" s="120" t="s">
        <v>182</v>
      </c>
      <c r="R35" s="120">
        <v>5</v>
      </c>
      <c r="S35" s="82"/>
      <c r="T35" s="69"/>
      <c r="U35" s="69"/>
      <c r="V35" s="69"/>
      <c r="W35" s="69"/>
    </row>
    <row r="36" spans="1:23" s="77" customFormat="1" ht="13.5" customHeight="1" x14ac:dyDescent="0.25">
      <c r="A36" s="157" t="s">
        <v>80</v>
      </c>
      <c r="B36" s="158"/>
      <c r="C36" s="158"/>
      <c r="D36" s="158"/>
      <c r="E36" s="158"/>
      <c r="F36" s="159"/>
      <c r="G36" s="78" t="s">
        <v>39</v>
      </c>
      <c r="H36" s="78" t="s">
        <v>74</v>
      </c>
      <c r="I36" s="78"/>
      <c r="J36" s="78"/>
      <c r="K36" s="70" t="str">
        <f t="shared" si="36"/>
        <v>EEA</v>
      </c>
      <c r="L36" s="71" t="str">
        <f t="shared" si="37"/>
        <v>A</v>
      </c>
      <c r="M36" s="72" t="str">
        <f t="shared" si="38"/>
        <v>Média</v>
      </c>
      <c r="N36" s="70">
        <f t="shared" si="39"/>
        <v>4</v>
      </c>
      <c r="O36" s="73">
        <f>IF(H36="I",N36*Contagem!$U$11,IF(H36="E",N36*Contagem!$U$13,IF(H36="A",N36*Contagem!$U$12,IF(H36="T",N36*Contagem!$U$14,""))))</f>
        <v>4</v>
      </c>
      <c r="P36" s="120"/>
      <c r="Q36" s="120" t="s">
        <v>182</v>
      </c>
      <c r="R36" s="120">
        <v>5</v>
      </c>
      <c r="S36" s="92"/>
      <c r="T36" s="76"/>
      <c r="U36" s="76"/>
      <c r="V36" s="76"/>
      <c r="W36" s="76"/>
    </row>
    <row r="37" spans="1:23" s="66" customFormat="1" ht="13.5" customHeight="1" x14ac:dyDescent="0.25">
      <c r="A37" s="150" t="s">
        <v>81</v>
      </c>
      <c r="B37" s="151"/>
      <c r="C37" s="151"/>
      <c r="D37" s="151"/>
      <c r="E37" s="151"/>
      <c r="F37" s="152"/>
      <c r="G37" s="68" t="s">
        <v>39</v>
      </c>
      <c r="H37" s="68" t="s">
        <v>74</v>
      </c>
      <c r="I37" s="68"/>
      <c r="J37" s="68"/>
      <c r="K37" s="70" t="str">
        <f t="shared" si="36"/>
        <v>EEA</v>
      </c>
      <c r="L37" s="71" t="str">
        <f t="shared" si="37"/>
        <v>A</v>
      </c>
      <c r="M37" s="72" t="str">
        <f t="shared" si="38"/>
        <v>Média</v>
      </c>
      <c r="N37" s="70">
        <f t="shared" si="39"/>
        <v>4</v>
      </c>
      <c r="O37" s="73">
        <f>IF(H37="I",N37*Contagem!$U$11,IF(H37="E",N37*Contagem!$U$13,IF(H37="A",N37*Contagem!$U$12,IF(H37="T",N37*Contagem!$U$14,""))))</f>
        <v>4</v>
      </c>
      <c r="P37" s="120"/>
      <c r="Q37" s="120" t="s">
        <v>182</v>
      </c>
      <c r="R37" s="120">
        <v>5</v>
      </c>
      <c r="S37" s="90"/>
      <c r="T37" s="90"/>
      <c r="U37" s="90"/>
      <c r="V37" s="90"/>
      <c r="W37" s="90"/>
    </row>
    <row r="38" spans="1:23" s="66" customFormat="1" ht="13.5" customHeight="1" x14ac:dyDescent="0.25">
      <c r="A38" s="150" t="s">
        <v>75</v>
      </c>
      <c r="B38" s="151"/>
      <c r="C38" s="151"/>
      <c r="D38" s="151"/>
      <c r="E38" s="151"/>
      <c r="F38" s="152"/>
      <c r="G38" s="68" t="s">
        <v>39</v>
      </c>
      <c r="H38" s="68" t="s">
        <v>74</v>
      </c>
      <c r="I38" s="68"/>
      <c r="J38" s="68"/>
      <c r="K38" s="70" t="str">
        <f t="shared" si="36"/>
        <v>EEA</v>
      </c>
      <c r="L38" s="71" t="str">
        <f t="shared" si="37"/>
        <v>A</v>
      </c>
      <c r="M38" s="72" t="str">
        <f t="shared" si="38"/>
        <v>Média</v>
      </c>
      <c r="N38" s="70">
        <f t="shared" si="39"/>
        <v>4</v>
      </c>
      <c r="O38" s="73">
        <f>IF(H38="I",N38*Contagem!$U$11,IF(H38="E",N38*Contagem!$U$13,IF(H38="A",N38*Contagem!$U$12,IF(H38="T",N38*Contagem!$U$14,""))))</f>
        <v>4</v>
      </c>
      <c r="P38" s="120"/>
      <c r="Q38" s="120" t="s">
        <v>182</v>
      </c>
      <c r="R38" s="120">
        <v>5</v>
      </c>
      <c r="S38" s="90"/>
      <c r="T38" s="90"/>
      <c r="U38" s="90"/>
      <c r="V38" s="90"/>
      <c r="W38" s="90"/>
    </row>
    <row r="39" spans="1:23" s="66" customFormat="1" ht="13.5" customHeight="1" x14ac:dyDescent="0.25">
      <c r="A39" s="89" t="s">
        <v>82</v>
      </c>
      <c r="B39" s="90"/>
      <c r="C39" s="90"/>
      <c r="D39" s="90"/>
      <c r="E39" s="90"/>
      <c r="F39" s="91"/>
      <c r="G39" s="68" t="s">
        <v>38</v>
      </c>
      <c r="H39" s="68" t="s">
        <v>74</v>
      </c>
      <c r="I39" s="68"/>
      <c r="J39" s="68"/>
      <c r="K39" s="70" t="str">
        <f t="shared" si="36"/>
        <v>CEA</v>
      </c>
      <c r="L39" s="71" t="str">
        <f t="shared" si="37"/>
        <v>A</v>
      </c>
      <c r="M39" s="72" t="str">
        <f t="shared" si="38"/>
        <v>Média</v>
      </c>
      <c r="N39" s="70">
        <f t="shared" si="39"/>
        <v>4</v>
      </c>
      <c r="O39" s="73">
        <f>IF(H39="I",N39*Contagem!$U$11,IF(H39="E",N39*Contagem!$U$13,IF(H39="A",N39*Contagem!$U$12,IF(H39="T",N39*Contagem!$U$14,""))))</f>
        <v>4</v>
      </c>
      <c r="P39" s="120"/>
      <c r="Q39" s="120" t="s">
        <v>182</v>
      </c>
      <c r="R39" s="120">
        <v>5</v>
      </c>
      <c r="S39" s="90"/>
      <c r="T39" s="90"/>
      <c r="U39" s="90"/>
      <c r="V39" s="90"/>
      <c r="W39" s="90"/>
    </row>
    <row r="40" spans="1:23" s="66" customFormat="1" ht="13.5" customHeight="1" x14ac:dyDescent="0.25">
      <c r="A40" s="150" t="s">
        <v>87</v>
      </c>
      <c r="B40" s="151"/>
      <c r="C40" s="151"/>
      <c r="D40" s="151"/>
      <c r="E40" s="151"/>
      <c r="F40" s="152"/>
      <c r="G40" s="68" t="s">
        <v>39</v>
      </c>
      <c r="H40" s="68" t="s">
        <v>74</v>
      </c>
      <c r="I40" s="68"/>
      <c r="J40" s="68"/>
      <c r="K40" s="70" t="str">
        <f t="shared" si="36"/>
        <v>EEA</v>
      </c>
      <c r="L40" s="71" t="str">
        <f t="shared" si="37"/>
        <v>A</v>
      </c>
      <c r="M40" s="72" t="str">
        <f t="shared" si="38"/>
        <v>Média</v>
      </c>
      <c r="N40" s="70">
        <f t="shared" si="39"/>
        <v>4</v>
      </c>
      <c r="O40" s="73">
        <f>IF(H40="I",N40*Contagem!$U$11,IF(H40="E",N40*Contagem!$U$13,IF(H40="A",N40*Contagem!$U$12,IF(H40="T",N40*Contagem!$U$14,""))))</f>
        <v>4</v>
      </c>
      <c r="P40" s="120"/>
      <c r="Q40" s="120" t="s">
        <v>182</v>
      </c>
      <c r="R40" s="120">
        <v>5</v>
      </c>
      <c r="S40" s="90"/>
      <c r="T40" s="90"/>
      <c r="U40" s="90"/>
      <c r="V40" s="90"/>
      <c r="W40" s="90"/>
    </row>
    <row r="41" spans="1:23" s="77" customFormat="1" ht="13.5" customHeight="1" x14ac:dyDescent="0.25">
      <c r="A41" s="150"/>
      <c r="B41" s="151"/>
      <c r="C41" s="151"/>
      <c r="D41" s="151"/>
      <c r="E41" s="151"/>
      <c r="F41" s="152"/>
      <c r="G41" s="68"/>
      <c r="H41" s="68"/>
      <c r="I41" s="68"/>
      <c r="J41" s="68"/>
      <c r="K41" s="70" t="str">
        <f t="shared" ref="K41:K46" si="40">CONCATENATE(G41,L41)</f>
        <v/>
      </c>
      <c r="L41" s="71" t="str">
        <f t="shared" ref="L41:L46" si="41">IF(OR(ISBLANK(I41),ISBLANK(J41)),IF(OR(G41="ALI",G41="AIE"),"L",IF(ISBLANK(G41),"","A")),IF(G41="EE",IF(J41&gt;=3,IF(I41&gt;=5,"H","A"),IF(J41&gt;=2,IF(I41&gt;=16,"H",IF(I41&lt;=4,"L","A")),IF(I41&lt;=15,"L","A"))),IF(OR(G41="SE",G41="CE"),IF(J41&gt;=4,IF(I41&gt;=6,"H","A"),IF(J41&gt;=2,IF(I41&gt;=20,"H",IF(I41&lt;=5,"L","A")),IF(I41&lt;=19,"L","A"))),IF(OR(G41="ALI",G41="AIE"),IF(J41&gt;=6,IF(I41&gt;=20,"H","A"),IF(J41&gt;=2,IF(I41&gt;=51,"H",IF(I41&lt;=19,"L","A")),IF(I41&lt;=50,"L","A")))))))</f>
        <v/>
      </c>
      <c r="M41" s="72" t="str">
        <f t="shared" ref="M41:M46" si="42">IF(L41="L","Baixa",IF(L41="A","Média",IF(L41="","","Alta")))</f>
        <v/>
      </c>
      <c r="N41" s="70" t="str">
        <f t="shared" ref="N41:N46" si="43">IF(ISBLANK(G41),"",IF(G41="ALI",IF(L41="L",7,IF(L41="A",10,15)),IF(G41="AIE",IF(L41="L",5,IF(L41="A",7,10)),IF(G41="SE",IF(L41="L",4,IF(L41="A",5,7)),IF(OR(G41="EE",G41="CE"),IF(L41="L",3,IF(L41="A",4,6)))))))</f>
        <v/>
      </c>
      <c r="O41" s="73" t="str">
        <f>IF(H41="I",N41*Contagem!$U$11,IF(H41="E",N41*Contagem!$U$13,IF(H41="A",N41*Contagem!$U$12,IF(H41="T",N41*Contagem!$U$14,""))))</f>
        <v/>
      </c>
      <c r="P41" s="120"/>
      <c r="Q41" s="120"/>
      <c r="R41" s="120"/>
      <c r="S41" s="87"/>
      <c r="T41" s="76"/>
      <c r="U41" s="76"/>
      <c r="V41" s="76"/>
      <c r="W41" s="76"/>
    </row>
    <row r="42" spans="1:23" s="77" customFormat="1" ht="13.5" customHeight="1" x14ac:dyDescent="0.25">
      <c r="A42" s="153" t="s">
        <v>147</v>
      </c>
      <c r="B42" s="154"/>
      <c r="C42" s="154"/>
      <c r="D42" s="154"/>
      <c r="E42" s="154"/>
      <c r="F42" s="155"/>
      <c r="G42" s="68"/>
      <c r="H42" s="68"/>
      <c r="I42" s="68"/>
      <c r="J42" s="68"/>
      <c r="K42" s="70" t="str">
        <f t="shared" si="40"/>
        <v/>
      </c>
      <c r="L42" s="71" t="str">
        <f t="shared" si="41"/>
        <v/>
      </c>
      <c r="M42" s="72" t="str">
        <f t="shared" si="42"/>
        <v/>
      </c>
      <c r="N42" s="70" t="str">
        <f t="shared" si="43"/>
        <v/>
      </c>
      <c r="O42" s="73" t="str">
        <f>IF(H42="I",N42*Contagem!$U$11,IF(H42="E",N42*Contagem!$U$13,IF(H42="A",N42*Contagem!$U$12,IF(H42="T",N42*Contagem!$U$14,""))))</f>
        <v/>
      </c>
      <c r="P42" s="120"/>
      <c r="Q42" s="120" t="s">
        <v>182</v>
      </c>
      <c r="R42" s="120">
        <v>5</v>
      </c>
      <c r="S42" s="87"/>
      <c r="T42" s="76"/>
      <c r="U42" s="76"/>
      <c r="V42" s="76"/>
      <c r="W42" s="76"/>
    </row>
    <row r="43" spans="1:23" s="77" customFormat="1" ht="13.5" customHeight="1" x14ac:dyDescent="0.25">
      <c r="A43" s="86" t="s">
        <v>86</v>
      </c>
      <c r="B43" s="87"/>
      <c r="C43" s="87"/>
      <c r="D43" s="87"/>
      <c r="E43" s="87"/>
      <c r="F43" s="88"/>
      <c r="G43" s="68" t="s">
        <v>39</v>
      </c>
      <c r="H43" s="68" t="s">
        <v>74</v>
      </c>
      <c r="I43" s="68"/>
      <c r="J43" s="68"/>
      <c r="K43" s="70" t="str">
        <f t="shared" si="40"/>
        <v>EEA</v>
      </c>
      <c r="L43" s="71" t="str">
        <f t="shared" si="41"/>
        <v>A</v>
      </c>
      <c r="M43" s="72" t="str">
        <f t="shared" si="42"/>
        <v>Média</v>
      </c>
      <c r="N43" s="70">
        <f t="shared" si="43"/>
        <v>4</v>
      </c>
      <c r="O43" s="73">
        <f>IF(H43="I",N43*Contagem!$U$11,IF(H43="E",N43*Contagem!$U$13,IF(H43="A",N43*Contagem!$U$12,IF(H43="T",N43*Contagem!$U$14,""))))</f>
        <v>4</v>
      </c>
      <c r="P43" s="120"/>
      <c r="Q43" s="120" t="s">
        <v>182</v>
      </c>
      <c r="R43" s="120">
        <v>5</v>
      </c>
      <c r="S43" s="87"/>
      <c r="T43" s="76"/>
      <c r="U43" s="76"/>
      <c r="V43" s="76"/>
      <c r="W43" s="76"/>
    </row>
    <row r="44" spans="1:23" s="77" customFormat="1" ht="13.5" customHeight="1" x14ac:dyDescent="0.25">
      <c r="A44" s="89" t="s">
        <v>101</v>
      </c>
      <c r="B44" s="90"/>
      <c r="C44" s="90"/>
      <c r="D44" s="90"/>
      <c r="E44" s="90"/>
      <c r="F44" s="91"/>
      <c r="G44" s="68" t="s">
        <v>37</v>
      </c>
      <c r="H44" s="68" t="s">
        <v>74</v>
      </c>
      <c r="I44" s="68"/>
      <c r="J44" s="68"/>
      <c r="K44" s="70" t="str">
        <f t="shared" ref="K44" si="44">CONCATENATE(G44,L44)</f>
        <v>AIEL</v>
      </c>
      <c r="L44" s="71" t="str">
        <f t="shared" ref="L44" si="45">IF(OR(ISBLANK(I44),ISBLANK(J44)),IF(OR(G44="ALI",G44="AIE"),"L",IF(ISBLANK(G44),"","A")),IF(G44="EE",IF(J44&gt;=3,IF(I44&gt;=5,"H","A"),IF(J44&gt;=2,IF(I44&gt;=16,"H",IF(I44&lt;=4,"L","A")),IF(I44&lt;=15,"L","A"))),IF(OR(G44="SE",G44="CE"),IF(J44&gt;=4,IF(I44&gt;=6,"H","A"),IF(J44&gt;=2,IF(I44&gt;=20,"H",IF(I44&lt;=5,"L","A")),IF(I44&lt;=19,"L","A"))),IF(OR(G44="ALI",G44="AIE"),IF(J44&gt;=6,IF(I44&gt;=20,"H","A"),IF(J44&gt;=2,IF(I44&gt;=51,"H",IF(I44&lt;=19,"L","A")),IF(I44&lt;=50,"L","A")))))))</f>
        <v>L</v>
      </c>
      <c r="M44" s="72" t="str">
        <f t="shared" ref="M44" si="46">IF(L44="L","Baixa",IF(L44="A","Média",IF(L44="","","Alta")))</f>
        <v>Baixa</v>
      </c>
      <c r="N44" s="70">
        <f t="shared" ref="N44" si="47">IF(ISBLANK(G44),"",IF(G44="ALI",IF(L44="L",7,IF(L44="A",10,15)),IF(G44="AIE",IF(L44="L",5,IF(L44="A",7,10)),IF(G44="SE",IF(L44="L",4,IF(L44="A",5,7)),IF(OR(G44="EE",G44="CE"),IF(L44="L",3,IF(L44="A",4,6)))))))</f>
        <v>5</v>
      </c>
      <c r="O44" s="73">
        <f>IF(H44="I",N44*Contagem!$U$11,IF(H44="E",N44*Contagem!$U$13,IF(H44="A",N44*Contagem!$U$12,IF(H44="T",N44*Contagem!$U$14,""))))</f>
        <v>5</v>
      </c>
      <c r="P44" s="120"/>
      <c r="Q44" s="120" t="s">
        <v>182</v>
      </c>
      <c r="R44" s="120">
        <v>5</v>
      </c>
      <c r="S44" s="90"/>
      <c r="T44" s="76"/>
      <c r="U44" s="76"/>
      <c r="V44" s="76"/>
      <c r="W44" s="76"/>
    </row>
    <row r="45" spans="1:23" s="77" customFormat="1" ht="13.5" customHeight="1" x14ac:dyDescent="0.25">
      <c r="A45" s="150"/>
      <c r="B45" s="151"/>
      <c r="C45" s="151"/>
      <c r="D45" s="151"/>
      <c r="E45" s="151"/>
      <c r="F45" s="152"/>
      <c r="G45" s="68"/>
      <c r="H45" s="68"/>
      <c r="I45" s="68"/>
      <c r="J45" s="68"/>
      <c r="K45" s="70" t="str">
        <f t="shared" si="40"/>
        <v/>
      </c>
      <c r="L45" s="71" t="str">
        <f t="shared" si="41"/>
        <v/>
      </c>
      <c r="M45" s="72" t="str">
        <f t="shared" si="42"/>
        <v/>
      </c>
      <c r="N45" s="70" t="str">
        <f t="shared" si="43"/>
        <v/>
      </c>
      <c r="O45" s="73" t="str">
        <f>IF(H45="I",N45*Contagem!$U$11,IF(H45="E",N45*Contagem!$U$13,IF(H45="A",N45*Contagem!$U$12,IF(H45="T",N45*Contagem!$U$14,""))))</f>
        <v/>
      </c>
      <c r="P45" s="120"/>
      <c r="Q45" s="120"/>
      <c r="R45" s="120"/>
      <c r="S45" s="87"/>
      <c r="T45" s="76"/>
      <c r="U45" s="76"/>
      <c r="V45" s="76"/>
      <c r="W45" s="76"/>
    </row>
    <row r="46" spans="1:23" s="66" customFormat="1" ht="13.5" customHeight="1" x14ac:dyDescent="0.25">
      <c r="A46" s="153" t="s">
        <v>88</v>
      </c>
      <c r="B46" s="154"/>
      <c r="C46" s="154"/>
      <c r="D46" s="154"/>
      <c r="E46" s="154"/>
      <c r="F46" s="155"/>
      <c r="G46" s="68"/>
      <c r="H46" s="68"/>
      <c r="I46" s="68"/>
      <c r="J46" s="68"/>
      <c r="K46" s="70" t="str">
        <f t="shared" si="40"/>
        <v/>
      </c>
      <c r="L46" s="71" t="str">
        <f t="shared" si="41"/>
        <v/>
      </c>
      <c r="M46" s="72" t="str">
        <f t="shared" si="42"/>
        <v/>
      </c>
      <c r="N46" s="70" t="str">
        <f t="shared" si="43"/>
        <v/>
      </c>
      <c r="O46" s="73" t="str">
        <f>IF(H46="I",N46*Contagem!$U$11,IF(H46="E",N46*Contagem!$U$13,IF(H46="A",N46*Contagem!$U$12,IF(H46="T",N46*Contagem!$U$14,""))))</f>
        <v/>
      </c>
      <c r="P46" s="120"/>
      <c r="Q46" s="120" t="s">
        <v>182</v>
      </c>
      <c r="R46" s="120">
        <v>5</v>
      </c>
      <c r="S46" s="87"/>
      <c r="T46" s="85"/>
      <c r="U46" s="85"/>
      <c r="V46" s="85"/>
      <c r="W46" s="85"/>
    </row>
    <row r="47" spans="1:23" s="66" customFormat="1" ht="13.5" customHeight="1" x14ac:dyDescent="0.25">
      <c r="A47" s="150" t="s">
        <v>89</v>
      </c>
      <c r="B47" s="151"/>
      <c r="C47" s="151"/>
      <c r="D47" s="151"/>
      <c r="E47" s="151"/>
      <c r="F47" s="152"/>
      <c r="G47" s="68" t="s">
        <v>39</v>
      </c>
      <c r="H47" s="68" t="s">
        <v>74</v>
      </c>
      <c r="I47" s="68"/>
      <c r="J47" s="68"/>
      <c r="K47" s="70" t="str">
        <f t="shared" ref="K47" si="48">CONCATENATE(G47,L47)</f>
        <v>EEA</v>
      </c>
      <c r="L47" s="71" t="str">
        <f t="shared" ref="L47" si="49">IF(OR(ISBLANK(I47),ISBLANK(J47)),IF(OR(G47="ALI",G47="AIE"),"L",IF(ISBLANK(G47),"","A")),IF(G47="EE",IF(J47&gt;=3,IF(I47&gt;=5,"H","A"),IF(J47&gt;=2,IF(I47&gt;=16,"H",IF(I47&lt;=4,"L","A")),IF(I47&lt;=15,"L","A"))),IF(OR(G47="SE",G47="CE"),IF(J47&gt;=4,IF(I47&gt;=6,"H","A"),IF(J47&gt;=2,IF(I47&gt;=20,"H",IF(I47&lt;=5,"L","A")),IF(I47&lt;=19,"L","A"))),IF(OR(G47="ALI",G47="AIE"),IF(J47&gt;=6,IF(I47&gt;=20,"H","A"),IF(J47&gt;=2,IF(I47&gt;=51,"H",IF(I47&lt;=19,"L","A")),IF(I47&lt;=50,"L","A")))))))</f>
        <v>A</v>
      </c>
      <c r="M47" s="72" t="str">
        <f t="shared" ref="M47" si="50">IF(L47="L","Baixa",IF(L47="A","Média",IF(L47="","","Alta")))</f>
        <v>Média</v>
      </c>
      <c r="N47" s="70">
        <f t="shared" ref="N47" si="51">IF(ISBLANK(G47),"",IF(G47="ALI",IF(L47="L",7,IF(L47="A",10,15)),IF(G47="AIE",IF(L47="L",5,IF(L47="A",7,10)),IF(G47="SE",IF(L47="L",4,IF(L47="A",5,7)),IF(OR(G47="EE",G47="CE"),IF(L47="L",3,IF(L47="A",4,6)))))))</f>
        <v>4</v>
      </c>
      <c r="O47" s="73">
        <f>IF(H47="I",N47*Contagem!$U$11,IF(H47="E",N47*Contagem!$U$13,IF(H47="A",N47*Contagem!$U$12,IF(H47="T",N47*Contagem!$U$14,""))))</f>
        <v>4</v>
      </c>
      <c r="P47" s="120"/>
      <c r="Q47" s="120" t="s">
        <v>182</v>
      </c>
      <c r="R47" s="120">
        <v>5</v>
      </c>
      <c r="S47" s="87"/>
      <c r="T47" s="83"/>
      <c r="U47" s="83"/>
      <c r="V47" s="83"/>
      <c r="W47" s="83"/>
    </row>
    <row r="48" spans="1:23" s="66" customFormat="1" ht="13.5" customHeight="1" x14ac:dyDescent="0.25">
      <c r="A48" s="150" t="s">
        <v>90</v>
      </c>
      <c r="B48" s="151"/>
      <c r="C48" s="151"/>
      <c r="D48" s="151"/>
      <c r="E48" s="151"/>
      <c r="F48" s="152"/>
      <c r="G48" s="68" t="s">
        <v>39</v>
      </c>
      <c r="H48" s="68" t="s">
        <v>74</v>
      </c>
      <c r="I48" s="68"/>
      <c r="J48" s="68"/>
      <c r="K48" s="70" t="str">
        <f>CONCATENATE(G48,L48)</f>
        <v>EEA</v>
      </c>
      <c r="L48" s="71" t="str">
        <f>IF(OR(ISBLANK(I48),ISBLANK(J48)),IF(OR(G48="ALI",G48="AIE"),"L",IF(ISBLANK(G48),"","A")),IF(G48="EE",IF(J48&gt;=3,IF(I48&gt;=5,"H","A"),IF(J48&gt;=2,IF(I48&gt;=16,"H",IF(I48&lt;=4,"L","A")),IF(I48&lt;=15,"L","A"))),IF(OR(G48="SE",G48="CE"),IF(J48&gt;=4,IF(I48&gt;=6,"H","A"),IF(J48&gt;=2,IF(I48&gt;=20,"H",IF(I48&lt;=5,"L","A")),IF(I48&lt;=19,"L","A"))),IF(OR(G48="ALI",G48="AIE"),IF(J48&gt;=6,IF(I48&gt;=20,"H","A"),IF(J48&gt;=2,IF(I48&gt;=51,"H",IF(I48&lt;=19,"L","A")),IF(I48&lt;=50,"L","A")))))))</f>
        <v>A</v>
      </c>
      <c r="M48" s="72" t="str">
        <f>IF(L48="L","Baixa",IF(L48="A","Média",IF(L48="","","Alta")))</f>
        <v>Média</v>
      </c>
      <c r="N48" s="70">
        <f>IF(ISBLANK(G48),"",IF(G48="ALI",IF(L48="L",7,IF(L48="A",10,15)),IF(G48="AIE",IF(L48="L",5,IF(L48="A",7,10)),IF(G48="SE",IF(L48="L",4,IF(L48="A",5,7)),IF(OR(G48="EE",G48="CE"),IF(L48="L",3,IF(L48="A",4,6)))))))</f>
        <v>4</v>
      </c>
      <c r="O48" s="73">
        <f>IF(H48="I",N48*Contagem!$U$11,IF(H48="E",N48*Contagem!$U$13,IF(H48="A",N48*Contagem!$U$12,IF(H48="T",N48*Contagem!$U$14,""))))</f>
        <v>4</v>
      </c>
      <c r="P48" s="120"/>
      <c r="Q48" s="120" t="s">
        <v>182</v>
      </c>
      <c r="R48" s="120">
        <v>5</v>
      </c>
      <c r="S48" s="64"/>
      <c r="T48" s="64"/>
      <c r="U48" s="64"/>
      <c r="V48" s="64"/>
      <c r="W48" s="64"/>
    </row>
    <row r="49" spans="1:23" s="66" customFormat="1" ht="13.5" customHeight="1" x14ac:dyDescent="0.25">
      <c r="A49" s="153"/>
      <c r="B49" s="154"/>
      <c r="C49" s="154"/>
      <c r="D49" s="154"/>
      <c r="E49" s="154"/>
      <c r="F49" s="155"/>
      <c r="G49" s="68"/>
      <c r="H49" s="68"/>
      <c r="I49" s="68"/>
      <c r="J49" s="68"/>
      <c r="K49" s="70" t="str">
        <f>CONCATENATE(G49,L49)</f>
        <v/>
      </c>
      <c r="L49" s="71" t="str">
        <f>IF(OR(ISBLANK(I49),ISBLANK(J49)),IF(OR(G49="ALI",G49="AIE"),"L",IF(ISBLANK(G49),"","A")),IF(G49="EE",IF(J49&gt;=3,IF(I49&gt;=5,"H","A"),IF(J49&gt;=2,IF(I49&gt;=16,"H",IF(I49&lt;=4,"L","A")),IF(I49&lt;=15,"L","A"))),IF(OR(G49="SE",G49="CE"),IF(J49&gt;=4,IF(I49&gt;=6,"H","A"),IF(J49&gt;=2,IF(I49&gt;=20,"H",IF(I49&lt;=5,"L","A")),IF(I49&lt;=19,"L","A"))),IF(OR(G49="ALI",G49="AIE"),IF(J49&gt;=6,IF(I49&gt;=20,"H","A"),IF(J49&gt;=2,IF(I49&gt;=51,"H",IF(I49&lt;=19,"L","A")),IF(I49&lt;=50,"L","A")))))))</f>
        <v/>
      </c>
      <c r="M49" s="72" t="str">
        <f>IF(L49="L","Baixa",IF(L49="A","Média",IF(L49="","","Alta")))</f>
        <v/>
      </c>
      <c r="N49" s="70" t="str">
        <f>IF(ISBLANK(G49),"",IF(G49="ALI",IF(L49="L",7,IF(L49="A",10,15)),IF(G49="AIE",IF(L49="L",5,IF(L49="A",7,10)),IF(G49="SE",IF(L49="L",4,IF(L49="A",5,7)),IF(OR(G49="EE",G49="CE"),IF(L49="L",3,IF(L49="A",4,6)))))))</f>
        <v/>
      </c>
      <c r="O49" s="73" t="str">
        <f>IF(H49="I",N49*Contagem!$U$11,IF(H49="E",N49*Contagem!$U$13,IF(H49="A",N49*Contagem!$U$12,IF(H49="T",N49*Contagem!$U$14,""))))</f>
        <v/>
      </c>
      <c r="P49" s="120"/>
      <c r="Q49" s="120"/>
      <c r="R49" s="120"/>
      <c r="S49" s="81"/>
      <c r="T49" s="75"/>
      <c r="U49" s="75"/>
      <c r="V49" s="75"/>
      <c r="W49" s="75"/>
    </row>
    <row r="50" spans="1:23" s="77" customFormat="1" ht="13.5" customHeight="1" x14ac:dyDescent="0.25">
      <c r="A50" s="172" t="s">
        <v>170</v>
      </c>
      <c r="B50" s="173"/>
      <c r="C50" s="173"/>
      <c r="D50" s="173"/>
      <c r="E50" s="173"/>
      <c r="F50" s="174"/>
      <c r="G50" s="78"/>
      <c r="H50" s="78"/>
      <c r="I50" s="78"/>
      <c r="J50" s="78"/>
      <c r="K50" s="70" t="str">
        <f t="shared" ref="K50" si="52">CONCATENATE(G50,L50)</f>
        <v/>
      </c>
      <c r="L50" s="71" t="str">
        <f t="shared" ref="L50" si="53">IF(OR(ISBLANK(I50),ISBLANK(J50)),IF(OR(G50="ALI",G50="AIE"),"L",IF(ISBLANK(G50),"","A")),IF(G50="EE",IF(J50&gt;=3,IF(I50&gt;=5,"H","A"),IF(J50&gt;=2,IF(I50&gt;=16,"H",IF(I50&lt;=4,"L","A")),IF(I50&lt;=15,"L","A"))),IF(OR(G50="SE",G50="CE"),IF(J50&gt;=4,IF(I50&gt;=6,"H","A"),IF(J50&gt;=2,IF(I50&gt;=20,"H",IF(I50&lt;=5,"L","A")),IF(I50&lt;=19,"L","A"))),IF(OR(G50="ALI",G50="AIE"),IF(J50&gt;=6,IF(I50&gt;=20,"H","A"),IF(J50&gt;=2,IF(I50&gt;=51,"H",IF(I50&lt;=19,"L","A")),IF(I50&lt;=50,"L","A")))))))</f>
        <v/>
      </c>
      <c r="M50" s="72" t="str">
        <f t="shared" ref="M50" si="54">IF(L50="L","Baixa",IF(L50="A","Média",IF(L50="","","Alta")))</f>
        <v/>
      </c>
      <c r="N50" s="70" t="str">
        <f t="shared" ref="N50" si="55">IF(ISBLANK(G50),"",IF(G50="ALI",IF(L50="L",7,IF(L50="A",10,15)),IF(G50="AIE",IF(L50="L",5,IF(L50="A",7,10)),IF(G50="SE",IF(L50="L",4,IF(L50="A",5,7)),IF(OR(G50="EE",G50="CE"),IF(L50="L",3,IF(L50="A",4,6)))))))</f>
        <v/>
      </c>
      <c r="O50" s="73" t="str">
        <f>IF(H50="I",N50*Contagem!$U$11,IF(H50="E",N50*Contagem!$U$13,IF(H50="A",N50*Contagem!$U$12,IF(H50="T",N50*Contagem!$U$14,""))))</f>
        <v/>
      </c>
      <c r="P50" s="120"/>
      <c r="Q50" s="120"/>
      <c r="R50" s="120"/>
      <c r="S50" s="92"/>
      <c r="T50" s="76"/>
      <c r="U50" s="76"/>
      <c r="V50" s="76"/>
      <c r="W50" s="76"/>
    </row>
    <row r="51" spans="1:23" s="66" customFormat="1" ht="13.5" customHeight="1" x14ac:dyDescent="0.25">
      <c r="A51" s="175" t="s">
        <v>94</v>
      </c>
      <c r="B51" s="176"/>
      <c r="C51" s="176"/>
      <c r="D51" s="176"/>
      <c r="E51" s="176"/>
      <c r="F51" s="177"/>
      <c r="G51" s="68"/>
      <c r="H51" s="68"/>
      <c r="I51" s="68"/>
      <c r="J51" s="68"/>
      <c r="K51" s="70" t="str">
        <f t="shared" ref="K51:K64" si="56">CONCATENATE(G51,L51)</f>
        <v/>
      </c>
      <c r="L51" s="71" t="str">
        <f t="shared" ref="L51:L64" si="57">IF(OR(ISBLANK(I51),ISBLANK(J51)),IF(OR(G51="ALI",G51="AIE"),"L",IF(ISBLANK(G51),"","A")),IF(G51="EE",IF(J51&gt;=3,IF(I51&gt;=5,"H","A"),IF(J51&gt;=2,IF(I51&gt;=16,"H",IF(I51&lt;=4,"L","A")),IF(I51&lt;=15,"L","A"))),IF(OR(G51="SE",G51="CE"),IF(J51&gt;=4,IF(I51&gt;=6,"H","A"),IF(J51&gt;=2,IF(I51&gt;=20,"H",IF(I51&lt;=5,"L","A")),IF(I51&lt;=19,"L","A"))),IF(OR(G51="ALI",G51="AIE"),IF(J51&gt;=6,IF(I51&gt;=20,"H","A"),IF(J51&gt;=2,IF(I51&gt;=51,"H",IF(I51&lt;=19,"L","A")),IF(I51&lt;=50,"L","A")))))))</f>
        <v/>
      </c>
      <c r="M51" s="72" t="str">
        <f t="shared" ref="M51:M64" si="58">IF(L51="L","Baixa",IF(L51="A","Média",IF(L51="","","Alta")))</f>
        <v/>
      </c>
      <c r="N51" s="70" t="str">
        <f t="shared" ref="N51:N64" si="59">IF(ISBLANK(G51),"",IF(G51="ALI",IF(L51="L",7,IF(L51="A",10,15)),IF(G51="AIE",IF(L51="L",5,IF(L51="A",7,10)),IF(G51="SE",IF(L51="L",4,IF(L51="A",5,7)),IF(OR(G51="EE",G51="CE"),IF(L51="L",3,IF(L51="A",4,6)))))))</f>
        <v/>
      </c>
      <c r="O51" s="73" t="str">
        <f>IF(H51="I",N51*Contagem!$U$11,IF(H51="E",N51*Contagem!$U$13,IF(H51="A",N51*Contagem!$U$12,IF(H51="T",N51*Contagem!$U$14,""))))</f>
        <v/>
      </c>
      <c r="P51" s="120"/>
      <c r="Q51" s="120"/>
      <c r="R51" s="120"/>
      <c r="S51" s="90"/>
      <c r="T51" s="90"/>
      <c r="U51" s="90"/>
      <c r="V51" s="90"/>
      <c r="W51" s="90"/>
    </row>
    <row r="52" spans="1:23" s="66" customFormat="1" ht="13.5" customHeight="1" x14ac:dyDescent="0.25">
      <c r="A52" s="93" t="s">
        <v>95</v>
      </c>
      <c r="B52" s="94"/>
      <c r="C52" s="94"/>
      <c r="D52" s="94"/>
      <c r="E52" s="94"/>
      <c r="F52" s="95"/>
      <c r="G52" s="68" t="s">
        <v>36</v>
      </c>
      <c r="H52" s="68" t="s">
        <v>74</v>
      </c>
      <c r="I52" s="96"/>
      <c r="J52" s="96"/>
      <c r="K52" s="97" t="str">
        <f t="shared" si="56"/>
        <v>ALIL</v>
      </c>
      <c r="L52" s="98" t="str">
        <f t="shared" si="57"/>
        <v>L</v>
      </c>
      <c r="M52" s="99" t="str">
        <f t="shared" si="58"/>
        <v>Baixa</v>
      </c>
      <c r="N52" s="97">
        <f t="shared" si="59"/>
        <v>7</v>
      </c>
      <c r="O52" s="100">
        <f>IF(H52="I",N52*Contagem!$U$11,IF(H52="E",N52*Contagem!$U$13,IF(H52="A",N52*Contagem!$U$12,IF(H52="T",N52*Contagem!$U$14,""))))</f>
        <v>7</v>
      </c>
      <c r="P52" s="121"/>
      <c r="Q52" s="121"/>
      <c r="R52" s="121"/>
      <c r="S52" s="90"/>
      <c r="T52" s="90"/>
      <c r="U52" s="90"/>
      <c r="V52" s="90"/>
      <c r="W52" s="90"/>
    </row>
    <row r="53" spans="1:23" s="66" customFormat="1" ht="13.5" customHeight="1" x14ac:dyDescent="0.25">
      <c r="A53" s="144" t="s">
        <v>80</v>
      </c>
      <c r="B53" s="145"/>
      <c r="C53" s="145"/>
      <c r="D53" s="145"/>
      <c r="E53" s="145"/>
      <c r="F53" s="146"/>
      <c r="G53" s="101" t="s">
        <v>39</v>
      </c>
      <c r="H53" s="101" t="s">
        <v>74</v>
      </c>
      <c r="I53" s="96"/>
      <c r="J53" s="96"/>
      <c r="K53" s="97" t="str">
        <f t="shared" si="56"/>
        <v>EEA</v>
      </c>
      <c r="L53" s="98" t="str">
        <f t="shared" si="57"/>
        <v>A</v>
      </c>
      <c r="M53" s="99" t="str">
        <f t="shared" si="58"/>
        <v>Média</v>
      </c>
      <c r="N53" s="97">
        <f t="shared" si="59"/>
        <v>4</v>
      </c>
      <c r="O53" s="100">
        <f>IF(H53="I",N53*Contagem!$U$11,IF(H53="E",N53*Contagem!$U$13,IF(H53="A",N53*Contagem!$U$12,IF(H53="T",N53*Contagem!$U$14,""))))</f>
        <v>4</v>
      </c>
      <c r="P53" s="121"/>
      <c r="Q53" s="121"/>
      <c r="R53" s="121"/>
      <c r="S53" s="90"/>
      <c r="T53" s="90"/>
      <c r="U53" s="90"/>
      <c r="V53" s="90"/>
      <c r="W53" s="90"/>
    </row>
    <row r="54" spans="1:23" s="66" customFormat="1" ht="13.5" customHeight="1" x14ac:dyDescent="0.25">
      <c r="A54" s="141" t="s">
        <v>81</v>
      </c>
      <c r="B54" s="142"/>
      <c r="C54" s="142"/>
      <c r="D54" s="142"/>
      <c r="E54" s="142"/>
      <c r="F54" s="143"/>
      <c r="G54" s="96" t="s">
        <v>39</v>
      </c>
      <c r="H54" s="96" t="s">
        <v>74</v>
      </c>
      <c r="I54" s="96"/>
      <c r="J54" s="96"/>
      <c r="K54" s="97" t="str">
        <f t="shared" si="56"/>
        <v>EEA</v>
      </c>
      <c r="L54" s="98" t="str">
        <f t="shared" si="57"/>
        <v>A</v>
      </c>
      <c r="M54" s="99" t="str">
        <f t="shared" si="58"/>
        <v>Média</v>
      </c>
      <c r="N54" s="97">
        <f t="shared" si="59"/>
        <v>4</v>
      </c>
      <c r="O54" s="100">
        <f>IF(H54="I",N54*Contagem!$U$11,IF(H54="E",N54*Contagem!$U$13,IF(H54="A",N54*Contagem!$U$12,IF(H54="T",N54*Contagem!$U$14,""))))</f>
        <v>4</v>
      </c>
      <c r="P54" s="121"/>
      <c r="Q54" s="121"/>
      <c r="R54" s="121"/>
      <c r="S54" s="90"/>
      <c r="T54" s="90"/>
      <c r="U54" s="90"/>
      <c r="V54" s="90"/>
      <c r="W54" s="90"/>
    </row>
    <row r="55" spans="1:23" s="77" customFormat="1" ht="13.5" customHeight="1" x14ac:dyDescent="0.25">
      <c r="A55" s="141" t="s">
        <v>75</v>
      </c>
      <c r="B55" s="142"/>
      <c r="C55" s="142"/>
      <c r="D55" s="142"/>
      <c r="E55" s="142"/>
      <c r="F55" s="143"/>
      <c r="G55" s="96" t="s">
        <v>39</v>
      </c>
      <c r="H55" s="96" t="s">
        <v>74</v>
      </c>
      <c r="I55" s="101"/>
      <c r="J55" s="101"/>
      <c r="K55" s="97" t="str">
        <f t="shared" si="56"/>
        <v>EEA</v>
      </c>
      <c r="L55" s="98" t="str">
        <f t="shared" si="57"/>
        <v>A</v>
      </c>
      <c r="M55" s="99" t="str">
        <f t="shared" si="58"/>
        <v>Média</v>
      </c>
      <c r="N55" s="97">
        <f t="shared" si="59"/>
        <v>4</v>
      </c>
      <c r="O55" s="100">
        <f>IF(H55="I",N55*Contagem!$U$11,IF(H55="E",N55*Contagem!$U$13,IF(H55="A",N55*Contagem!$U$12,IF(H55="T",N55*Contagem!$U$14,""))))</f>
        <v>4</v>
      </c>
      <c r="P55" s="121"/>
      <c r="Q55" s="121"/>
      <c r="R55" s="121"/>
      <c r="S55" s="92"/>
      <c r="T55" s="76"/>
      <c r="U55" s="76"/>
      <c r="V55" s="76"/>
      <c r="W55" s="76"/>
    </row>
    <row r="56" spans="1:23" s="77" customFormat="1" ht="13.5" customHeight="1" x14ac:dyDescent="0.25">
      <c r="A56" s="102" t="s">
        <v>82</v>
      </c>
      <c r="B56" s="94"/>
      <c r="C56" s="94"/>
      <c r="D56" s="94"/>
      <c r="E56" s="94"/>
      <c r="F56" s="95"/>
      <c r="G56" s="96" t="s">
        <v>38</v>
      </c>
      <c r="H56" s="96" t="s">
        <v>74</v>
      </c>
      <c r="I56" s="101"/>
      <c r="J56" s="101"/>
      <c r="K56" s="97" t="str">
        <f t="shared" si="56"/>
        <v>CEA</v>
      </c>
      <c r="L56" s="98" t="str">
        <f t="shared" si="57"/>
        <v>A</v>
      </c>
      <c r="M56" s="99" t="str">
        <f t="shared" si="58"/>
        <v>Média</v>
      </c>
      <c r="N56" s="97">
        <f t="shared" si="59"/>
        <v>4</v>
      </c>
      <c r="O56" s="100">
        <f>IF(H56="I",N56*Contagem!$U$11,IF(H56="E",N56*Contagem!$U$13,IF(H56="A",N56*Contagem!$U$12,IF(H56="T",N56*Contagem!$U$14,""))))</f>
        <v>4</v>
      </c>
      <c r="P56" s="121"/>
      <c r="Q56" s="121"/>
      <c r="R56" s="121"/>
      <c r="S56" s="92"/>
      <c r="T56" s="76"/>
      <c r="U56" s="76"/>
      <c r="V56" s="76"/>
      <c r="W56" s="76"/>
    </row>
    <row r="57" spans="1:23" s="77" customFormat="1" ht="13.5" customHeight="1" x14ac:dyDescent="0.25">
      <c r="A57" s="141" t="s">
        <v>93</v>
      </c>
      <c r="B57" s="142"/>
      <c r="C57" s="142"/>
      <c r="D57" s="142"/>
      <c r="E57" s="142"/>
      <c r="F57" s="143"/>
      <c r="G57" s="96" t="s">
        <v>39</v>
      </c>
      <c r="H57" s="96" t="s">
        <v>74</v>
      </c>
      <c r="I57" s="101"/>
      <c r="J57" s="101"/>
      <c r="K57" s="97" t="str">
        <f t="shared" si="56"/>
        <v>EEA</v>
      </c>
      <c r="L57" s="98" t="str">
        <f t="shared" si="57"/>
        <v>A</v>
      </c>
      <c r="M57" s="99" t="str">
        <f t="shared" si="58"/>
        <v>Média</v>
      </c>
      <c r="N57" s="97">
        <f t="shared" si="59"/>
        <v>4</v>
      </c>
      <c r="O57" s="100">
        <f>IF(H57="I",N57*Contagem!$U$11,IF(H57="E",N57*Contagem!$U$13,IF(H57="A",N57*Contagem!$U$12,IF(H57="T",N57*Contagem!$U$14,""))))</f>
        <v>4</v>
      </c>
      <c r="P57" s="121"/>
      <c r="Q57" s="121"/>
      <c r="R57" s="121"/>
      <c r="S57" s="92"/>
      <c r="T57" s="76"/>
      <c r="U57" s="76"/>
      <c r="V57" s="76"/>
      <c r="W57" s="76"/>
    </row>
    <row r="58" spans="1:23" s="77" customFormat="1" ht="13.5" customHeight="1" x14ac:dyDescent="0.25">
      <c r="A58" s="141"/>
      <c r="B58" s="142"/>
      <c r="C58" s="142"/>
      <c r="D58" s="142"/>
      <c r="E58" s="142"/>
      <c r="F58" s="143"/>
      <c r="G58" s="96"/>
      <c r="H58" s="96"/>
      <c r="I58" s="96"/>
      <c r="J58" s="96"/>
      <c r="K58" s="97" t="str">
        <f t="shared" si="56"/>
        <v/>
      </c>
      <c r="L58" s="98" t="str">
        <f t="shared" si="57"/>
        <v/>
      </c>
      <c r="M58" s="99" t="str">
        <f t="shared" si="58"/>
        <v/>
      </c>
      <c r="N58" s="97" t="str">
        <f t="shared" si="59"/>
        <v/>
      </c>
      <c r="O58" s="100" t="str">
        <f>IF(H58="I",N58*Contagem!$U$11,IF(H58="E",N58*Contagem!$U$13,IF(H58="A",N58*Contagem!$U$12,IF(H58="T",N58*Contagem!$U$14,""))))</f>
        <v/>
      </c>
      <c r="P58" s="121"/>
      <c r="Q58" s="121"/>
      <c r="R58" s="121"/>
      <c r="S58" s="90"/>
      <c r="T58" s="76"/>
      <c r="U58" s="76"/>
      <c r="V58" s="76"/>
      <c r="W58" s="76"/>
    </row>
    <row r="59" spans="1:23" s="77" customFormat="1" ht="13.5" customHeight="1" x14ac:dyDescent="0.25">
      <c r="A59" s="147" t="s">
        <v>96</v>
      </c>
      <c r="B59" s="148"/>
      <c r="C59" s="148"/>
      <c r="D59" s="148"/>
      <c r="E59" s="148"/>
      <c r="F59" s="149"/>
      <c r="G59" s="96"/>
      <c r="H59" s="96"/>
      <c r="I59" s="101"/>
      <c r="J59" s="101"/>
      <c r="K59" s="97" t="str">
        <f t="shared" si="56"/>
        <v/>
      </c>
      <c r="L59" s="98" t="str">
        <f t="shared" si="57"/>
        <v/>
      </c>
      <c r="M59" s="99" t="str">
        <f t="shared" si="58"/>
        <v/>
      </c>
      <c r="N59" s="97" t="str">
        <f t="shared" si="59"/>
        <v/>
      </c>
      <c r="O59" s="100" t="str">
        <f>IF(H59="I",N59*Contagem!$U$11,IF(H59="E",N59*Contagem!$U$13,IF(H59="A",N59*Contagem!$U$12,IF(H59="T",N59*Contagem!$U$14,""))))</f>
        <v/>
      </c>
      <c r="P59" s="121"/>
      <c r="Q59" s="121"/>
      <c r="R59" s="121"/>
      <c r="S59" s="92"/>
      <c r="T59" s="76"/>
      <c r="U59" s="76"/>
      <c r="V59" s="76"/>
      <c r="W59" s="76"/>
    </row>
    <row r="60" spans="1:23" s="77" customFormat="1" ht="13.5" customHeight="1" x14ac:dyDescent="0.25">
      <c r="A60" s="141" t="s">
        <v>82</v>
      </c>
      <c r="B60" s="142"/>
      <c r="C60" s="142"/>
      <c r="D60" s="142"/>
      <c r="E60" s="142"/>
      <c r="F60" s="143"/>
      <c r="G60" s="96" t="s">
        <v>38</v>
      </c>
      <c r="H60" s="96" t="s">
        <v>74</v>
      </c>
      <c r="I60" s="101"/>
      <c r="J60" s="101"/>
      <c r="K60" s="97" t="str">
        <f t="shared" si="56"/>
        <v>CEA</v>
      </c>
      <c r="L60" s="98" t="str">
        <f t="shared" si="57"/>
        <v>A</v>
      </c>
      <c r="M60" s="99" t="str">
        <f t="shared" si="58"/>
        <v>Média</v>
      </c>
      <c r="N60" s="97">
        <f t="shared" si="59"/>
        <v>4</v>
      </c>
      <c r="O60" s="100">
        <f>IF(H60="I",N60*Contagem!$U$11,IF(H60="E",N60*Contagem!$U$13,IF(H60="A",N60*Contagem!$U$12,IF(H60="T",N60*Contagem!$U$14,""))))</f>
        <v>4</v>
      </c>
      <c r="P60" s="121"/>
      <c r="Q60" s="121"/>
      <c r="R60" s="121"/>
      <c r="S60" s="92"/>
      <c r="T60" s="76"/>
      <c r="U60" s="76"/>
      <c r="V60" s="76"/>
      <c r="W60" s="76"/>
    </row>
    <row r="61" spans="1:23" s="77" customFormat="1" ht="13.5" customHeight="1" x14ac:dyDescent="0.25">
      <c r="A61" s="141" t="s">
        <v>84</v>
      </c>
      <c r="B61" s="142"/>
      <c r="C61" s="142"/>
      <c r="D61" s="142"/>
      <c r="E61" s="142"/>
      <c r="F61" s="143"/>
      <c r="G61" s="96" t="s">
        <v>39</v>
      </c>
      <c r="H61" s="96" t="s">
        <v>74</v>
      </c>
      <c r="I61" s="101"/>
      <c r="J61" s="101"/>
      <c r="K61" s="97" t="str">
        <f t="shared" si="56"/>
        <v>EEA</v>
      </c>
      <c r="L61" s="98" t="str">
        <f t="shared" si="57"/>
        <v>A</v>
      </c>
      <c r="M61" s="99" t="str">
        <f t="shared" si="58"/>
        <v>Média</v>
      </c>
      <c r="N61" s="97">
        <f t="shared" si="59"/>
        <v>4</v>
      </c>
      <c r="O61" s="100">
        <f>IF(H61="I",N61*Contagem!$U$11,IF(H61="E",N61*Contagem!$U$13,IF(H61="A",N61*Contagem!$U$12,IF(H61="T",N61*Contagem!$U$14,""))))</f>
        <v>4</v>
      </c>
      <c r="P61" s="121"/>
      <c r="Q61" s="121"/>
      <c r="R61" s="121"/>
      <c r="S61" s="92"/>
      <c r="T61" s="76"/>
      <c r="U61" s="76"/>
      <c r="V61" s="76"/>
      <c r="W61" s="76"/>
    </row>
    <row r="62" spans="1:23" s="66" customFormat="1" ht="13.5" customHeight="1" x14ac:dyDescent="0.25">
      <c r="A62" s="141" t="s">
        <v>116</v>
      </c>
      <c r="B62" s="142"/>
      <c r="C62" s="142"/>
      <c r="D62" s="142"/>
      <c r="E62" s="142"/>
      <c r="F62" s="143"/>
      <c r="G62" s="96" t="s">
        <v>39</v>
      </c>
      <c r="H62" s="96" t="s">
        <v>74</v>
      </c>
      <c r="I62" s="101"/>
      <c r="J62" s="101"/>
      <c r="K62" s="97" t="str">
        <f t="shared" si="56"/>
        <v>EEA</v>
      </c>
      <c r="L62" s="98" t="str">
        <f t="shared" si="57"/>
        <v>A</v>
      </c>
      <c r="M62" s="99" t="str">
        <f t="shared" si="58"/>
        <v>Média</v>
      </c>
      <c r="N62" s="97">
        <f t="shared" si="59"/>
        <v>4</v>
      </c>
      <c r="O62" s="100">
        <f>IF(H62="I",N62*Contagem!$U$11,IF(H62="E",N62*Contagem!$U$13,IF(H62="A",N62*Contagem!$U$12,IF(H62="T",N62*Contagem!$U$14,""))))</f>
        <v>4</v>
      </c>
      <c r="P62" s="121"/>
      <c r="Q62" s="121"/>
      <c r="R62" s="121"/>
      <c r="S62" s="92"/>
      <c r="T62" s="90"/>
      <c r="U62" s="90"/>
      <c r="V62" s="90"/>
      <c r="W62" s="90"/>
    </row>
    <row r="63" spans="1:23" s="66" customFormat="1" ht="13.5" customHeight="1" x14ac:dyDescent="0.25">
      <c r="A63" s="141" t="s">
        <v>92</v>
      </c>
      <c r="B63" s="142"/>
      <c r="C63" s="142"/>
      <c r="D63" s="142"/>
      <c r="E63" s="142"/>
      <c r="F63" s="143"/>
      <c r="G63" s="96" t="s">
        <v>39</v>
      </c>
      <c r="H63" s="96" t="s">
        <v>74</v>
      </c>
      <c r="I63" s="101"/>
      <c r="J63" s="101"/>
      <c r="K63" s="97" t="str">
        <f t="shared" si="56"/>
        <v>EEA</v>
      </c>
      <c r="L63" s="98" t="str">
        <f t="shared" si="57"/>
        <v>A</v>
      </c>
      <c r="M63" s="99" t="str">
        <f t="shared" si="58"/>
        <v>Média</v>
      </c>
      <c r="N63" s="97">
        <f t="shared" si="59"/>
        <v>4</v>
      </c>
      <c r="O63" s="100">
        <f>IF(H63="I",N63*Contagem!$U$11,IF(H63="E",N63*Contagem!$U$13,IF(H63="A",N63*Contagem!$U$12,IF(H63="T",N63*Contagem!$U$14,""))))</f>
        <v>4</v>
      </c>
      <c r="P63" s="121"/>
      <c r="Q63" s="121"/>
      <c r="R63" s="121"/>
      <c r="S63" s="92"/>
      <c r="T63" s="115"/>
      <c r="U63" s="115"/>
      <c r="V63" s="115"/>
      <c r="W63" s="115"/>
    </row>
    <row r="64" spans="1:23" s="66" customFormat="1" ht="13.5" customHeight="1" x14ac:dyDescent="0.25">
      <c r="A64" s="141"/>
      <c r="B64" s="142"/>
      <c r="C64" s="142"/>
      <c r="D64" s="142"/>
      <c r="E64" s="142"/>
      <c r="F64" s="143"/>
      <c r="G64" s="96"/>
      <c r="H64" s="96"/>
      <c r="I64" s="101"/>
      <c r="J64" s="101"/>
      <c r="K64" s="97" t="str">
        <f t="shared" si="56"/>
        <v/>
      </c>
      <c r="L64" s="98" t="str">
        <f t="shared" si="57"/>
        <v/>
      </c>
      <c r="M64" s="99" t="str">
        <f t="shared" si="58"/>
        <v/>
      </c>
      <c r="N64" s="97" t="str">
        <f t="shared" si="59"/>
        <v/>
      </c>
      <c r="O64" s="100" t="str">
        <f>IF(H64="I",N64*Contagem!$U$11,IF(H64="E",N64*Contagem!$U$13,IF(H64="A",N64*Contagem!$U$12,IF(H64="T",N64*Contagem!$U$14,""))))</f>
        <v/>
      </c>
      <c r="P64" s="121"/>
      <c r="Q64" s="121"/>
      <c r="R64" s="121"/>
      <c r="S64" s="92"/>
      <c r="T64" s="90"/>
      <c r="U64" s="90"/>
      <c r="V64" s="90"/>
      <c r="W64" s="90"/>
    </row>
    <row r="65" spans="1:23" s="77" customFormat="1" ht="13.5" customHeight="1" x14ac:dyDescent="0.25">
      <c r="A65" s="172" t="s">
        <v>172</v>
      </c>
      <c r="B65" s="173"/>
      <c r="C65" s="173"/>
      <c r="D65" s="173"/>
      <c r="E65" s="173"/>
      <c r="F65" s="174"/>
      <c r="G65" s="78"/>
      <c r="H65" s="78"/>
      <c r="I65" s="78"/>
      <c r="J65" s="78"/>
      <c r="K65" s="70" t="str">
        <f t="shared" ref="K65" si="60">CONCATENATE(G65,L65)</f>
        <v/>
      </c>
      <c r="L65" s="71" t="str">
        <f t="shared" ref="L65" si="61">IF(OR(ISBLANK(I65),ISBLANK(J65)),IF(OR(G65="ALI",G65="AIE"),"L",IF(ISBLANK(G65),"","A")),IF(G65="EE",IF(J65&gt;=3,IF(I65&gt;=5,"H","A"),IF(J65&gt;=2,IF(I65&gt;=16,"H",IF(I65&lt;=4,"L","A")),IF(I65&lt;=15,"L","A"))),IF(OR(G65="SE",G65="CE"),IF(J65&gt;=4,IF(I65&gt;=6,"H","A"),IF(J65&gt;=2,IF(I65&gt;=20,"H",IF(I65&lt;=5,"L","A")),IF(I65&lt;=19,"L","A"))),IF(OR(G65="ALI",G65="AIE"),IF(J65&gt;=6,IF(I65&gt;=20,"H","A"),IF(J65&gt;=2,IF(I65&gt;=51,"H",IF(I65&lt;=19,"L","A")),IF(I65&lt;=50,"L","A")))))))</f>
        <v/>
      </c>
      <c r="M65" s="72" t="str">
        <f t="shared" ref="M65" si="62">IF(L65="L","Baixa",IF(L65="A","Média",IF(L65="","","Alta")))</f>
        <v/>
      </c>
      <c r="N65" s="70" t="str">
        <f t="shared" ref="N65" si="63">IF(ISBLANK(G65),"",IF(G65="ALI",IF(L65="L",7,IF(L65="A",10,15)),IF(G65="AIE",IF(L65="L",5,IF(L65="A",7,10)),IF(G65="SE",IF(L65="L",4,IF(L65="A",5,7)),IF(OR(G65="EE",G65="CE"),IF(L65="L",3,IF(L65="A",4,6)))))))</f>
        <v/>
      </c>
      <c r="O65" s="73" t="str">
        <f>IF(H65="I",N65*Contagem!$U$11,IF(H65="E",N65*Contagem!$U$13,IF(H65="A",N65*Contagem!$U$12,IF(H65="T",N65*Contagem!$U$14,""))))</f>
        <v/>
      </c>
      <c r="P65" s="120"/>
      <c r="Q65" s="120"/>
      <c r="R65" s="120"/>
      <c r="S65" s="92"/>
      <c r="T65" s="76"/>
      <c r="U65" s="76"/>
      <c r="V65" s="76"/>
      <c r="W65" s="76"/>
    </row>
    <row r="66" spans="1:23" s="66" customFormat="1" ht="13.5" customHeight="1" x14ac:dyDescent="0.25">
      <c r="A66" s="147" t="s">
        <v>117</v>
      </c>
      <c r="B66" s="148"/>
      <c r="C66" s="148"/>
      <c r="D66" s="148"/>
      <c r="E66" s="148"/>
      <c r="F66" s="149"/>
      <c r="G66" s="96" t="s">
        <v>36</v>
      </c>
      <c r="H66" s="96" t="s">
        <v>74</v>
      </c>
      <c r="I66" s="101"/>
      <c r="J66" s="101"/>
      <c r="K66" s="97" t="str">
        <f t="shared" ref="K66:K76" si="64">CONCATENATE(G66,L66)</f>
        <v>ALIL</v>
      </c>
      <c r="L66" s="98" t="str">
        <f t="shared" ref="L66:L76" si="65">IF(OR(ISBLANK(I66),ISBLANK(J66)),IF(OR(G66="ALI",G66="AIE"),"L",IF(ISBLANK(G66),"","A")),IF(G66="EE",IF(J66&gt;=3,IF(I66&gt;=5,"H","A"),IF(J66&gt;=2,IF(I66&gt;=16,"H",IF(I66&lt;=4,"L","A")),IF(I66&lt;=15,"L","A"))),IF(OR(G66="SE",G66="CE"),IF(J66&gt;=4,IF(I66&gt;=6,"H","A"),IF(J66&gt;=2,IF(I66&gt;=20,"H",IF(I66&lt;=5,"L","A")),IF(I66&lt;=19,"L","A"))),IF(OR(G66="ALI",G66="AIE"),IF(J66&gt;=6,IF(I66&gt;=20,"H","A"),IF(J66&gt;=2,IF(I66&gt;=51,"H",IF(I66&lt;=19,"L","A")),IF(I66&lt;=50,"L","A")))))))</f>
        <v>L</v>
      </c>
      <c r="M66" s="99" t="str">
        <f t="shared" ref="M66:M79" si="66">IF(L66="L","Baixa",IF(L66="A","Média",IF(L66="","","Alta")))</f>
        <v>Baixa</v>
      </c>
      <c r="N66" s="97">
        <f t="shared" ref="N66:N76" si="67">IF(ISBLANK(G66),"",IF(G66="ALI",IF(L66="L",7,IF(L66="A",10,15)),IF(G66="AIE",IF(L66="L",5,IF(L66="A",7,10)),IF(G66="SE",IF(L66="L",4,IF(L66="A",5,7)),IF(OR(G66="EE",G66="CE"),IF(L66="L",3,IF(L66="A",4,6)))))))</f>
        <v>7</v>
      </c>
      <c r="O66" s="100">
        <f>IF(H66="I",N66*Contagem!$U$11,IF(H66="E",N66*Contagem!$U$13,IF(H66="A",N66*Contagem!$U$12,IF(H66="T",N66*Contagem!$U$14,""))))</f>
        <v>7</v>
      </c>
      <c r="P66" s="121"/>
      <c r="Q66" s="121"/>
      <c r="R66" s="121"/>
      <c r="S66" s="92" t="s">
        <v>118</v>
      </c>
      <c r="T66" s="90"/>
      <c r="U66" s="90"/>
      <c r="V66" s="90"/>
      <c r="W66" s="90"/>
    </row>
    <row r="67" spans="1:23" s="66" customFormat="1" ht="13.5" customHeight="1" x14ac:dyDescent="0.25">
      <c r="A67" s="141" t="s">
        <v>82</v>
      </c>
      <c r="B67" s="142"/>
      <c r="C67" s="142"/>
      <c r="D67" s="142"/>
      <c r="E67" s="142"/>
      <c r="F67" s="143"/>
      <c r="G67" s="96" t="s">
        <v>38</v>
      </c>
      <c r="H67" s="96" t="s">
        <v>74</v>
      </c>
      <c r="I67" s="101"/>
      <c r="J67" s="101"/>
      <c r="K67" s="97" t="str">
        <f t="shared" si="64"/>
        <v>CEA</v>
      </c>
      <c r="L67" s="98" t="str">
        <f t="shared" si="65"/>
        <v>A</v>
      </c>
      <c r="M67" s="99" t="str">
        <f t="shared" si="66"/>
        <v>Média</v>
      </c>
      <c r="N67" s="97">
        <f t="shared" si="67"/>
        <v>4</v>
      </c>
      <c r="O67" s="100">
        <f>IF(H67="I",N67*Contagem!$U$11,IF(H67="E",N67*Contagem!$U$13,IF(H67="A",N67*Contagem!$U$12,IF(H67="T",N67*Contagem!$U$14,""))))</f>
        <v>4</v>
      </c>
      <c r="P67" s="121"/>
      <c r="Q67" s="121"/>
      <c r="R67" s="121"/>
      <c r="S67" s="92"/>
      <c r="T67" s="115"/>
      <c r="U67" s="115"/>
      <c r="V67" s="115"/>
      <c r="W67" s="115"/>
    </row>
    <row r="68" spans="1:23" s="66" customFormat="1" ht="13.5" customHeight="1" x14ac:dyDescent="0.25">
      <c r="A68" s="141" t="s">
        <v>119</v>
      </c>
      <c r="B68" s="142"/>
      <c r="C68" s="142"/>
      <c r="D68" s="142"/>
      <c r="E68" s="142"/>
      <c r="F68" s="143"/>
      <c r="G68" s="96" t="s">
        <v>39</v>
      </c>
      <c r="H68" s="96" t="s">
        <v>74</v>
      </c>
      <c r="I68" s="101"/>
      <c r="J68" s="101"/>
      <c r="K68" s="97" t="str">
        <f t="shared" si="64"/>
        <v>EEA</v>
      </c>
      <c r="L68" s="98" t="str">
        <f t="shared" si="65"/>
        <v>A</v>
      </c>
      <c r="M68" s="99" t="str">
        <f t="shared" si="66"/>
        <v>Média</v>
      </c>
      <c r="N68" s="97">
        <f t="shared" si="67"/>
        <v>4</v>
      </c>
      <c r="O68" s="100">
        <f>IF(H68="I",N68*Contagem!$U$11,IF(H68="E",N68*Contagem!$U$13,IF(H68="A",N68*Contagem!$U$12,IF(H68="T",N68*Contagem!$U$14,""))))</f>
        <v>4</v>
      </c>
      <c r="P68" s="121"/>
      <c r="Q68" s="121"/>
      <c r="R68" s="121"/>
      <c r="S68" s="92"/>
      <c r="T68" s="90"/>
      <c r="U68" s="90"/>
      <c r="V68" s="90"/>
      <c r="W68" s="90"/>
    </row>
    <row r="69" spans="1:23" s="66" customFormat="1" ht="13.5" customHeight="1" x14ac:dyDescent="0.25">
      <c r="A69" s="141" t="s">
        <v>131</v>
      </c>
      <c r="B69" s="142"/>
      <c r="C69" s="142"/>
      <c r="D69" s="142"/>
      <c r="E69" s="142"/>
      <c r="F69" s="143"/>
      <c r="G69" s="96" t="s">
        <v>38</v>
      </c>
      <c r="H69" s="96" t="s">
        <v>74</v>
      </c>
      <c r="I69" s="101"/>
      <c r="J69" s="101"/>
      <c r="K69" s="97" t="str">
        <f t="shared" si="64"/>
        <v>CEA</v>
      </c>
      <c r="L69" s="98" t="str">
        <f t="shared" si="65"/>
        <v>A</v>
      </c>
      <c r="M69" s="99" t="str">
        <f t="shared" si="66"/>
        <v>Média</v>
      </c>
      <c r="N69" s="97">
        <f t="shared" si="67"/>
        <v>4</v>
      </c>
      <c r="O69" s="100">
        <f>IF(H69="I",N69*Contagem!$U$11,IF(H69="E",N69*Contagem!$U$13,IF(H69="A",N69*Contagem!$U$12,IF(H69="T",N69*Contagem!$U$14,""))))</f>
        <v>4</v>
      </c>
      <c r="P69" s="121"/>
      <c r="Q69" s="121"/>
      <c r="R69" s="121"/>
      <c r="S69" s="92"/>
      <c r="T69" s="115"/>
      <c r="U69" s="115"/>
      <c r="V69" s="115"/>
      <c r="W69" s="115"/>
    </row>
    <row r="70" spans="1:23" s="66" customFormat="1" ht="13.5" customHeight="1" x14ac:dyDescent="0.25">
      <c r="A70" s="141" t="s">
        <v>132</v>
      </c>
      <c r="B70" s="142"/>
      <c r="C70" s="142"/>
      <c r="D70" s="142"/>
      <c r="E70" s="142"/>
      <c r="F70" s="143"/>
      <c r="G70" s="96" t="s">
        <v>39</v>
      </c>
      <c r="H70" s="96" t="s">
        <v>74</v>
      </c>
      <c r="I70" s="101"/>
      <c r="J70" s="101"/>
      <c r="K70" s="97" t="str">
        <f t="shared" si="64"/>
        <v>EEA</v>
      </c>
      <c r="L70" s="98" t="str">
        <f t="shared" si="65"/>
        <v>A</v>
      </c>
      <c r="M70" s="99" t="str">
        <f t="shared" si="66"/>
        <v>Média</v>
      </c>
      <c r="N70" s="97">
        <f t="shared" si="67"/>
        <v>4</v>
      </c>
      <c r="O70" s="100">
        <f>IF(H70="I",N70*Contagem!$U$11,IF(H70="E",N70*Contagem!$U$13,IF(H70="A",N70*Contagem!$U$12,IF(H70="T",N70*Contagem!$U$14,""))))</f>
        <v>4</v>
      </c>
      <c r="P70" s="121"/>
      <c r="Q70" s="121"/>
      <c r="R70" s="121"/>
      <c r="S70" s="92"/>
      <c r="T70" s="115"/>
      <c r="U70" s="115"/>
      <c r="V70" s="115"/>
      <c r="W70" s="115"/>
    </row>
    <row r="71" spans="1:23" s="66" customFormat="1" ht="13.5" customHeight="1" x14ac:dyDescent="0.25">
      <c r="A71" s="141" t="s">
        <v>133</v>
      </c>
      <c r="B71" s="142"/>
      <c r="C71" s="142"/>
      <c r="D71" s="142"/>
      <c r="E71" s="142"/>
      <c r="F71" s="143"/>
      <c r="G71" s="96" t="s">
        <v>39</v>
      </c>
      <c r="H71" s="96" t="s">
        <v>74</v>
      </c>
      <c r="I71" s="101"/>
      <c r="J71" s="101"/>
      <c r="K71" s="97" t="str">
        <f t="shared" si="64"/>
        <v>EEA</v>
      </c>
      <c r="L71" s="98" t="str">
        <f t="shared" si="65"/>
        <v>A</v>
      </c>
      <c r="M71" s="99" t="str">
        <f t="shared" si="66"/>
        <v>Média</v>
      </c>
      <c r="N71" s="97">
        <f t="shared" si="67"/>
        <v>4</v>
      </c>
      <c r="O71" s="100">
        <f>IF(H71="I",N71*Contagem!$U$11,IF(H71="E",N71*Contagem!$U$13,IF(H71="A",N71*Contagem!$U$12,IF(H71="T",N71*Contagem!$U$14,""))))</f>
        <v>4</v>
      </c>
      <c r="P71" s="121"/>
      <c r="Q71" s="121"/>
      <c r="R71" s="121"/>
      <c r="S71" s="92"/>
      <c r="T71" s="115"/>
      <c r="U71" s="115"/>
      <c r="V71" s="115"/>
      <c r="W71" s="115"/>
    </row>
    <row r="72" spans="1:23" s="66" customFormat="1" ht="13.5" customHeight="1" x14ac:dyDescent="0.25">
      <c r="A72" s="141"/>
      <c r="B72" s="142"/>
      <c r="C72" s="142"/>
      <c r="D72" s="142"/>
      <c r="E72" s="142"/>
      <c r="F72" s="143"/>
      <c r="G72" s="96"/>
      <c r="H72" s="96"/>
      <c r="I72" s="101"/>
      <c r="J72" s="101"/>
      <c r="K72" s="97" t="str">
        <f t="shared" si="64"/>
        <v/>
      </c>
      <c r="L72" s="98" t="str">
        <f t="shared" si="65"/>
        <v/>
      </c>
      <c r="M72" s="99" t="str">
        <f t="shared" si="66"/>
        <v/>
      </c>
      <c r="N72" s="97" t="str">
        <f t="shared" si="67"/>
        <v/>
      </c>
      <c r="O72" s="100" t="str">
        <f>IF(H72="I",N72*Contagem!$U$11,IF(H72="E",N72*Contagem!$U$13,IF(H72="A",N72*Contagem!$U$12,IF(H72="T",N72*Contagem!$U$14,""))))</f>
        <v/>
      </c>
      <c r="P72" s="121"/>
      <c r="Q72" s="121"/>
      <c r="R72" s="121"/>
      <c r="S72" s="92"/>
      <c r="T72" s="115"/>
      <c r="U72" s="115"/>
      <c r="V72" s="115"/>
      <c r="W72" s="115"/>
    </row>
    <row r="73" spans="1:23" s="66" customFormat="1" ht="13.5" customHeight="1" x14ac:dyDescent="0.25">
      <c r="A73" s="147" t="s">
        <v>120</v>
      </c>
      <c r="B73" s="148"/>
      <c r="C73" s="148"/>
      <c r="D73" s="148"/>
      <c r="E73" s="148"/>
      <c r="F73" s="149"/>
      <c r="G73" s="96"/>
      <c r="H73" s="96"/>
      <c r="I73" s="101"/>
      <c r="J73" s="101"/>
      <c r="K73" s="97" t="str">
        <f t="shared" si="64"/>
        <v/>
      </c>
      <c r="L73" s="98" t="str">
        <f t="shared" si="65"/>
        <v/>
      </c>
      <c r="M73" s="99" t="str">
        <f t="shared" si="66"/>
        <v/>
      </c>
      <c r="N73" s="97" t="str">
        <f t="shared" si="67"/>
        <v/>
      </c>
      <c r="O73" s="100" t="str">
        <f>IF(H73="I",N73*Contagem!$U$11,IF(H73="E",N73*Contagem!$U$13,IF(H73="A",N73*Contagem!$U$12,IF(H73="T",N73*Contagem!$U$14,""))))</f>
        <v/>
      </c>
      <c r="P73" s="121"/>
      <c r="Q73" s="121"/>
      <c r="R73" s="121"/>
      <c r="S73" s="92"/>
      <c r="T73" s="115"/>
      <c r="U73" s="115"/>
      <c r="V73" s="115"/>
      <c r="W73" s="115"/>
    </row>
    <row r="74" spans="1:23" s="77" customFormat="1" ht="13.5" customHeight="1" x14ac:dyDescent="0.25">
      <c r="A74" s="141" t="s">
        <v>171</v>
      </c>
      <c r="B74" s="142"/>
      <c r="C74" s="142"/>
      <c r="D74" s="142"/>
      <c r="E74" s="142"/>
      <c r="F74" s="143"/>
      <c r="G74" s="96"/>
      <c r="H74" s="96"/>
      <c r="I74" s="101"/>
      <c r="J74" s="101"/>
      <c r="K74" s="97" t="str">
        <f t="shared" ref="K74" si="68">CONCATENATE(G74,L74)</f>
        <v/>
      </c>
      <c r="L74" s="98" t="str">
        <f t="shared" ref="L74" si="69">IF(OR(ISBLANK(I74),ISBLANK(J74)),IF(OR(G74="ALI",G74="AIE"),"L",IF(ISBLANK(G74),"","A")),IF(G74="EE",IF(J74&gt;=3,IF(I74&gt;=5,"H","A"),IF(J74&gt;=2,IF(I74&gt;=16,"H",IF(I74&lt;=4,"L","A")),IF(I74&lt;=15,"L","A"))),IF(OR(G74="SE",G74="CE"),IF(J74&gt;=4,IF(I74&gt;=6,"H","A"),IF(J74&gt;=2,IF(I74&gt;=20,"H",IF(I74&lt;=5,"L","A")),IF(I74&lt;=19,"L","A"))),IF(OR(G74="ALI",G74="AIE"),IF(J74&gt;=6,IF(I74&gt;=20,"H","A"),IF(J74&gt;=2,IF(I74&gt;=51,"H",IF(I74&lt;=19,"L","A")),IF(I74&lt;=50,"L","A")))))))</f>
        <v/>
      </c>
      <c r="M74" s="99" t="str">
        <f t="shared" ref="M74" si="70">IF(L74="L","Baixa",IF(L74="A","Média",IF(L74="","","Alta")))</f>
        <v/>
      </c>
      <c r="N74" s="97" t="str">
        <f t="shared" ref="N74" si="71">IF(ISBLANK(G74),"",IF(G74="ALI",IF(L74="L",7,IF(L74="A",10,15)),IF(G74="AIE",IF(L74="L",5,IF(L74="A",7,10)),IF(G74="SE",IF(L74="L",4,IF(L74="A",5,7)),IF(OR(G74="EE",G74="CE"),IF(L74="L",3,IF(L74="A",4,6)))))))</f>
        <v/>
      </c>
      <c r="O74" s="100" t="str">
        <f>IF(H74="I",N74*Contagem!$U$11,IF(H74="E",N74*Contagem!$U$13,IF(H74="A",N74*Contagem!$U$12,IF(H74="T",N74*Contagem!$U$14,""))))</f>
        <v/>
      </c>
      <c r="P74" s="121"/>
      <c r="Q74" s="121"/>
      <c r="R74" s="121"/>
      <c r="S74" s="92"/>
      <c r="T74" s="76"/>
      <c r="U74" s="76"/>
      <c r="V74" s="76"/>
      <c r="W74" s="76"/>
    </row>
    <row r="75" spans="1:23" s="66" customFormat="1" ht="13.5" customHeight="1" x14ac:dyDescent="0.25">
      <c r="A75" s="141"/>
      <c r="B75" s="142"/>
      <c r="C75" s="142"/>
      <c r="D75" s="142"/>
      <c r="E75" s="142"/>
      <c r="F75" s="143"/>
      <c r="G75" s="96"/>
      <c r="H75" s="96"/>
      <c r="I75" s="101"/>
      <c r="J75" s="101"/>
      <c r="K75" s="97" t="str">
        <f t="shared" si="64"/>
        <v/>
      </c>
      <c r="L75" s="98" t="str">
        <f t="shared" si="65"/>
        <v/>
      </c>
      <c r="M75" s="99" t="str">
        <f t="shared" si="66"/>
        <v/>
      </c>
      <c r="N75" s="97" t="str">
        <f t="shared" si="67"/>
        <v/>
      </c>
      <c r="O75" s="100" t="str">
        <f>IF(H75="I",N75*Contagem!$U$11,IF(H75="E",N75*Contagem!$U$13,IF(H75="A",N75*Contagem!$U$12,IF(H75="T",N75*Contagem!$U$14,""))))</f>
        <v/>
      </c>
      <c r="P75" s="121"/>
      <c r="Q75" s="121"/>
      <c r="R75" s="121"/>
      <c r="S75" s="92"/>
      <c r="T75" s="90"/>
      <c r="U75" s="90"/>
      <c r="V75" s="90"/>
      <c r="W75" s="90"/>
    </row>
    <row r="76" spans="1:23" s="66" customFormat="1" ht="13.5" customHeight="1" x14ac:dyDescent="0.25">
      <c r="A76" s="147" t="s">
        <v>103</v>
      </c>
      <c r="B76" s="148"/>
      <c r="C76" s="148"/>
      <c r="D76" s="148"/>
      <c r="E76" s="148"/>
      <c r="F76" s="149"/>
      <c r="G76" s="96"/>
      <c r="H76" s="96"/>
      <c r="I76" s="101"/>
      <c r="J76" s="101"/>
      <c r="K76" s="97" t="str">
        <f t="shared" si="64"/>
        <v/>
      </c>
      <c r="L76" s="98" t="str">
        <f t="shared" si="65"/>
        <v/>
      </c>
      <c r="M76" s="99" t="str">
        <f t="shared" si="66"/>
        <v/>
      </c>
      <c r="N76" s="97" t="str">
        <f t="shared" si="67"/>
        <v/>
      </c>
      <c r="O76" s="100" t="str">
        <f>IF(H76="I",N76*Contagem!$U$11,IF(H76="E",N76*Contagem!$U$13,IF(H76="A",N76*Contagem!$U$12,IF(H76="T",N76*Contagem!$U$14,""))))</f>
        <v/>
      </c>
      <c r="P76" s="121"/>
      <c r="Q76" s="121"/>
      <c r="R76" s="121"/>
      <c r="S76" s="92" t="s">
        <v>121</v>
      </c>
      <c r="T76" s="90"/>
      <c r="U76" s="90"/>
      <c r="V76" s="90"/>
      <c r="W76" s="90"/>
    </row>
    <row r="77" spans="1:23" s="66" customFormat="1" ht="13.5" customHeight="1" x14ac:dyDescent="0.25">
      <c r="A77" s="141" t="s">
        <v>82</v>
      </c>
      <c r="B77" s="142"/>
      <c r="C77" s="142"/>
      <c r="D77" s="142"/>
      <c r="E77" s="142"/>
      <c r="F77" s="143"/>
      <c r="G77" s="96" t="s">
        <v>38</v>
      </c>
      <c r="H77" s="96" t="s">
        <v>74</v>
      </c>
      <c r="I77" s="101"/>
      <c r="J77" s="101"/>
      <c r="K77" s="97" t="str">
        <f t="shared" ref="K77:K79" si="72">CONCATENATE(G77,L77)</f>
        <v>CEA</v>
      </c>
      <c r="L77" s="98" t="str">
        <f t="shared" ref="L77:L79" si="73">IF(OR(ISBLANK(I77),ISBLANK(J77)),IF(OR(G77="ALI",G77="AIE"),"L",IF(ISBLANK(G77),"","A")),IF(G77="EE",IF(J77&gt;=3,IF(I77&gt;=5,"H","A"),IF(J77&gt;=2,IF(I77&gt;=16,"H",IF(I77&lt;=4,"L","A")),IF(I77&lt;=15,"L","A"))),IF(OR(G77="SE",G77="CE"),IF(J77&gt;=4,IF(I77&gt;=6,"H","A"),IF(J77&gt;=2,IF(I77&gt;=20,"H",IF(I77&lt;=5,"L","A")),IF(I77&lt;=19,"L","A"))),IF(OR(G77="ALI",G77="AIE"),IF(J77&gt;=6,IF(I77&gt;=20,"H","A"),IF(J77&gt;=2,IF(I77&gt;=51,"H",IF(I77&lt;=19,"L","A")),IF(I77&lt;=50,"L","A")))))))</f>
        <v>A</v>
      </c>
      <c r="M77" s="99" t="str">
        <f t="shared" si="66"/>
        <v>Média</v>
      </c>
      <c r="N77" s="97">
        <f t="shared" ref="N77:N79" si="74">IF(ISBLANK(G77),"",IF(G77="ALI",IF(L77="L",7,IF(L77="A",10,15)),IF(G77="AIE",IF(L77="L",5,IF(L77="A",7,10)),IF(G77="SE",IF(L77="L",4,IF(L77="A",5,7)),IF(OR(G77="EE",G77="CE"),IF(L77="L",3,IF(L77="A",4,6)))))))</f>
        <v>4</v>
      </c>
      <c r="O77" s="100">
        <f>IF(H77="I",N77*Contagem!$U$11,IF(H77="E",N77*Contagem!$U$13,IF(H77="A",N77*Contagem!$U$12,IF(H77="T",N77*Contagem!$U$14,""))))</f>
        <v>4</v>
      </c>
      <c r="P77" s="121"/>
      <c r="Q77" s="121"/>
      <c r="R77" s="121"/>
      <c r="S77" s="92"/>
      <c r="T77" s="117"/>
      <c r="U77" s="117"/>
      <c r="V77" s="117"/>
      <c r="W77" s="117"/>
    </row>
    <row r="78" spans="1:23" s="66" customFormat="1" ht="13.5" customHeight="1" x14ac:dyDescent="0.25">
      <c r="A78" s="141" t="s">
        <v>84</v>
      </c>
      <c r="B78" s="142"/>
      <c r="C78" s="142"/>
      <c r="D78" s="142"/>
      <c r="E78" s="142"/>
      <c r="F78" s="143"/>
      <c r="G78" s="96" t="s">
        <v>39</v>
      </c>
      <c r="H78" s="96" t="s">
        <v>74</v>
      </c>
      <c r="I78" s="101"/>
      <c r="J78" s="101"/>
      <c r="K78" s="97" t="str">
        <f t="shared" si="72"/>
        <v>EEA</v>
      </c>
      <c r="L78" s="98" t="str">
        <f t="shared" si="73"/>
        <v>A</v>
      </c>
      <c r="M78" s="99" t="str">
        <f t="shared" si="66"/>
        <v>Média</v>
      </c>
      <c r="N78" s="97">
        <f t="shared" si="74"/>
        <v>4</v>
      </c>
      <c r="O78" s="100">
        <f>IF(H78="I",N78*Contagem!$U$11,IF(H78="E",N78*Contagem!$U$13,IF(H78="A",N78*Contagem!$U$12,IF(H78="T",N78*Contagem!$U$14,""))))</f>
        <v>4</v>
      </c>
      <c r="P78" s="121"/>
      <c r="Q78" s="121"/>
      <c r="R78" s="121"/>
      <c r="S78" s="92"/>
      <c r="T78" s="117"/>
      <c r="U78" s="117"/>
      <c r="V78" s="117"/>
      <c r="W78" s="117"/>
    </row>
    <row r="79" spans="1:23" s="66" customFormat="1" ht="13.5" customHeight="1" x14ac:dyDescent="0.25">
      <c r="A79" s="141" t="s">
        <v>92</v>
      </c>
      <c r="B79" s="142"/>
      <c r="C79" s="142"/>
      <c r="D79" s="142"/>
      <c r="E79" s="142"/>
      <c r="F79" s="143"/>
      <c r="G79" s="96" t="s">
        <v>39</v>
      </c>
      <c r="H79" s="96" t="s">
        <v>74</v>
      </c>
      <c r="I79" s="101"/>
      <c r="J79" s="101"/>
      <c r="K79" s="97" t="str">
        <f t="shared" si="72"/>
        <v>EEA</v>
      </c>
      <c r="L79" s="98" t="str">
        <f t="shared" si="73"/>
        <v>A</v>
      </c>
      <c r="M79" s="99" t="str">
        <f t="shared" si="66"/>
        <v>Média</v>
      </c>
      <c r="N79" s="97">
        <f t="shared" si="74"/>
        <v>4</v>
      </c>
      <c r="O79" s="100">
        <f>IF(H79="I",N79*Contagem!$U$11,IF(H79="E",N79*Contagem!$U$13,IF(H79="A",N79*Contagem!$U$12,IF(H79="T",N79*Contagem!$U$14,""))))</f>
        <v>4</v>
      </c>
      <c r="P79" s="121"/>
      <c r="Q79" s="121"/>
      <c r="R79" s="121"/>
      <c r="S79" s="92"/>
      <c r="T79" s="117"/>
      <c r="U79" s="117"/>
      <c r="V79" s="117"/>
      <c r="W79" s="117"/>
    </row>
    <row r="80" spans="1:23" s="66" customFormat="1" ht="13.5" customHeight="1" x14ac:dyDescent="0.25">
      <c r="A80" s="141"/>
      <c r="B80" s="142"/>
      <c r="C80" s="142"/>
      <c r="D80" s="142"/>
      <c r="E80" s="142"/>
      <c r="F80" s="143"/>
      <c r="G80" s="96"/>
      <c r="H80" s="96"/>
      <c r="I80" s="96"/>
      <c r="J80" s="96"/>
      <c r="K80" s="97" t="str">
        <f>CONCATENATE(G80,L80)</f>
        <v/>
      </c>
      <c r="L80" s="98" t="str">
        <f>IF(OR(ISBLANK(I80),ISBLANK(J80)),IF(OR(G80="ALI",G80="AIE"),"L",IF(ISBLANK(G80),"","A")),IF(G80="EE",IF(J80&gt;=3,IF(I80&gt;=5,"H","A"),IF(J80&gt;=2,IF(I80&gt;=16,"H",IF(I80&lt;=4,"L","A")),IF(I80&lt;=15,"L","A"))),IF(OR(G80="SE",G80="CE"),IF(J80&gt;=4,IF(I80&gt;=6,"H","A"),IF(J80&gt;=2,IF(I80&gt;=20,"H",IF(I80&lt;=5,"L","A")),IF(I80&lt;=19,"L","A"))),IF(OR(G80="ALI",G80="AIE"),IF(J80&gt;=6,IF(I80&gt;=20,"H","A"),IF(J80&gt;=2,IF(I80&gt;=51,"H",IF(I80&lt;=19,"L","A")),IF(I80&lt;=50,"L","A")))))))</f>
        <v/>
      </c>
      <c r="M80" s="99" t="str">
        <f>IF(L80="L","Baixa",IF(L80="A","Média",IF(L80="","","Alta")))</f>
        <v/>
      </c>
      <c r="N80" s="97" t="str">
        <f>IF(ISBLANK(G80),"",IF(G80="ALI",IF(L80="L",7,IF(L80="A",10,15)),IF(G80="AIE",IF(L80="L",5,IF(L80="A",7,10)),IF(G80="SE",IF(L80="L",4,IF(L80="A",5,7)),IF(OR(G80="EE",G80="CE"),IF(L80="L",3,IF(L80="A",4,6)))))))</f>
        <v/>
      </c>
      <c r="O80" s="100" t="str">
        <f>IF(H80="I",N80*Contagem!$U$11,IF(H80="E",N80*Contagem!$U$13,IF(H80="A",N80*Contagem!$U$12,IF(H80="T",N80*Contagem!$U$14,""))))</f>
        <v/>
      </c>
      <c r="P80" s="121"/>
      <c r="Q80" s="121"/>
      <c r="R80" s="121"/>
      <c r="S80" s="92"/>
      <c r="T80" s="90"/>
      <c r="U80" s="90"/>
      <c r="V80" s="90"/>
      <c r="W80" s="90"/>
    </row>
    <row r="81" spans="1:23" s="77" customFormat="1" ht="13.5" customHeight="1" x14ac:dyDescent="0.25">
      <c r="A81" s="172" t="s">
        <v>173</v>
      </c>
      <c r="B81" s="173"/>
      <c r="C81" s="173"/>
      <c r="D81" s="173"/>
      <c r="E81" s="173"/>
      <c r="F81" s="174"/>
      <c r="G81" s="78"/>
      <c r="H81" s="78"/>
      <c r="I81" s="78"/>
      <c r="J81" s="78"/>
      <c r="K81" s="70" t="str">
        <f t="shared" ref="K81" si="75">CONCATENATE(G81,L81)</f>
        <v/>
      </c>
      <c r="L81" s="71" t="str">
        <f t="shared" ref="L81" si="76">IF(OR(ISBLANK(I81),ISBLANK(J81)),IF(OR(G81="ALI",G81="AIE"),"L",IF(ISBLANK(G81),"","A")),IF(G81="EE",IF(J81&gt;=3,IF(I81&gt;=5,"H","A"),IF(J81&gt;=2,IF(I81&gt;=16,"H",IF(I81&lt;=4,"L","A")),IF(I81&lt;=15,"L","A"))),IF(OR(G81="SE",G81="CE"),IF(J81&gt;=4,IF(I81&gt;=6,"H","A"),IF(J81&gt;=2,IF(I81&gt;=20,"H",IF(I81&lt;=5,"L","A")),IF(I81&lt;=19,"L","A"))),IF(OR(G81="ALI",G81="AIE"),IF(J81&gt;=6,IF(I81&gt;=20,"H","A"),IF(J81&gt;=2,IF(I81&gt;=51,"H",IF(I81&lt;=19,"L","A")),IF(I81&lt;=50,"L","A")))))))</f>
        <v/>
      </c>
      <c r="M81" s="72" t="str">
        <f t="shared" ref="M81" si="77">IF(L81="L","Baixa",IF(L81="A","Média",IF(L81="","","Alta")))</f>
        <v/>
      </c>
      <c r="N81" s="70" t="str">
        <f t="shared" ref="N81" si="78">IF(ISBLANK(G81),"",IF(G81="ALI",IF(L81="L",7,IF(L81="A",10,15)),IF(G81="AIE",IF(L81="L",5,IF(L81="A",7,10)),IF(G81="SE",IF(L81="L",4,IF(L81="A",5,7)),IF(OR(G81="EE",G81="CE"),IF(L81="L",3,IF(L81="A",4,6)))))))</f>
        <v/>
      </c>
      <c r="O81" s="73" t="str">
        <f>IF(H81="I",N81*Contagem!$U$11,IF(H81="E",N81*Contagem!$U$13,IF(H81="A",N81*Contagem!$U$12,IF(H81="T",N81*Contagem!$U$14,""))))</f>
        <v/>
      </c>
      <c r="P81" s="120"/>
      <c r="Q81" s="120"/>
      <c r="R81" s="120"/>
      <c r="S81" s="92"/>
      <c r="T81" s="76"/>
      <c r="U81" s="76"/>
      <c r="V81" s="76"/>
      <c r="W81" s="76"/>
    </row>
    <row r="82" spans="1:23" s="66" customFormat="1" ht="13.5" customHeight="1" x14ac:dyDescent="0.25">
      <c r="A82" s="147" t="s">
        <v>123</v>
      </c>
      <c r="B82" s="148"/>
      <c r="C82" s="148"/>
      <c r="D82" s="148"/>
      <c r="E82" s="148"/>
      <c r="F82" s="149"/>
      <c r="G82" s="96" t="s">
        <v>36</v>
      </c>
      <c r="H82" s="96" t="s">
        <v>74</v>
      </c>
      <c r="I82" s="96"/>
      <c r="J82" s="96"/>
      <c r="K82" s="97" t="str">
        <f>CONCATENATE(G82,L82)</f>
        <v>ALIL</v>
      </c>
      <c r="L82" s="98" t="str">
        <f>IF(OR(ISBLANK(I82),ISBLANK(J82)),IF(OR(G82="ALI",G82="AIE"),"L",IF(ISBLANK(G82),"","A")),IF(G82="EE",IF(J82&gt;=3,IF(I82&gt;=5,"H","A"),IF(J82&gt;=2,IF(I82&gt;=16,"H",IF(I82&lt;=4,"L","A")),IF(I82&lt;=15,"L","A"))),IF(OR(G82="SE",G82="CE"),IF(J82&gt;=4,IF(I82&gt;=6,"H","A"),IF(J82&gt;=2,IF(I82&gt;=20,"H",IF(I82&lt;=5,"L","A")),IF(I82&lt;=19,"L","A"))),IF(OR(G82="ALI",G82="AIE"),IF(J82&gt;=6,IF(I82&gt;=20,"H","A"),IF(J82&gt;=2,IF(I82&gt;=51,"H",IF(I82&lt;=19,"L","A")),IF(I82&lt;=50,"L","A")))))))</f>
        <v>L</v>
      </c>
      <c r="M82" s="99" t="str">
        <f>IF(L82="L","Baixa",IF(L82="A","Média",IF(L82="","","Alta")))</f>
        <v>Baixa</v>
      </c>
      <c r="N82" s="97">
        <f>IF(ISBLANK(G82),"",IF(G82="ALI",IF(L82="L",7,IF(L82="A",10,15)),IF(G82="AIE",IF(L82="L",5,IF(L82="A",7,10)),IF(G82="SE",IF(L82="L",4,IF(L82="A",5,7)),IF(OR(G82="EE",G82="CE"),IF(L82="L",3,IF(L82="A",4,6)))))))</f>
        <v>7</v>
      </c>
      <c r="O82" s="100">
        <f>IF(H82="I",N82*Contagem!$U$11,IF(H82="E",N82*Contagem!$U$13,IF(H82="A",N82*Contagem!$U$12,IF(H82="T",N82*Contagem!$U$14,""))))</f>
        <v>7</v>
      </c>
      <c r="P82" s="121"/>
      <c r="Q82" s="121"/>
      <c r="R82" s="121"/>
      <c r="S82" s="90"/>
      <c r="T82" s="90"/>
      <c r="U82" s="90"/>
      <c r="V82" s="90"/>
      <c r="W82" s="90"/>
    </row>
    <row r="83" spans="1:23" s="66" customFormat="1" ht="13.5" customHeight="1" x14ac:dyDescent="0.25">
      <c r="A83" s="144" t="s">
        <v>80</v>
      </c>
      <c r="B83" s="145"/>
      <c r="C83" s="145"/>
      <c r="D83" s="145"/>
      <c r="E83" s="145"/>
      <c r="F83" s="146"/>
      <c r="G83" s="101" t="s">
        <v>39</v>
      </c>
      <c r="H83" s="101" t="s">
        <v>74</v>
      </c>
      <c r="I83" s="96"/>
      <c r="J83" s="96"/>
      <c r="K83" s="97" t="str">
        <f t="shared" ref="K83:K87" si="79">CONCATENATE(G83,L83)</f>
        <v>EEA</v>
      </c>
      <c r="L83" s="98" t="str">
        <f t="shared" ref="L83:L87" si="80">IF(OR(ISBLANK(I83),ISBLANK(J83)),IF(OR(G83="ALI",G83="AIE"),"L",IF(ISBLANK(G83),"","A")),IF(G83="EE",IF(J83&gt;=3,IF(I83&gt;=5,"H","A"),IF(J83&gt;=2,IF(I83&gt;=16,"H",IF(I83&lt;=4,"L","A")),IF(I83&lt;=15,"L","A"))),IF(OR(G83="SE",G83="CE"),IF(J83&gt;=4,IF(I83&gt;=6,"H","A"),IF(J83&gt;=2,IF(I83&gt;=20,"H",IF(I83&lt;=5,"L","A")),IF(I83&lt;=19,"L","A"))),IF(OR(G83="ALI",G83="AIE"),IF(J83&gt;=6,IF(I83&gt;=20,"H","A"),IF(J83&gt;=2,IF(I83&gt;=51,"H",IF(I83&lt;=19,"L","A")),IF(I83&lt;=50,"L","A")))))))</f>
        <v>A</v>
      </c>
      <c r="M83" s="99" t="str">
        <f t="shared" ref="M83:M87" si="81">IF(L83="L","Baixa",IF(L83="A","Média",IF(L83="","","Alta")))</f>
        <v>Média</v>
      </c>
      <c r="N83" s="97">
        <f t="shared" ref="N83:N87" si="82">IF(ISBLANK(G83),"",IF(G83="ALI",IF(L83="L",7,IF(L83="A",10,15)),IF(G83="AIE",IF(L83="L",5,IF(L83="A",7,10)),IF(G83="SE",IF(L83="L",4,IF(L83="A",5,7)),IF(OR(G83="EE",G83="CE"),IF(L83="L",3,IF(L83="A",4,6)))))))</f>
        <v>4</v>
      </c>
      <c r="O83" s="100">
        <f>IF(H83="I",N83*Contagem!$U$11,IF(H83="E",N83*Contagem!$U$13,IF(H83="A",N83*Contagem!$U$12,IF(H83="T",N83*Contagem!$U$14,""))))</f>
        <v>4</v>
      </c>
      <c r="P83" s="121"/>
      <c r="Q83" s="121"/>
      <c r="R83" s="121"/>
      <c r="S83" s="90"/>
      <c r="T83" s="90"/>
      <c r="U83" s="90"/>
      <c r="V83" s="90"/>
      <c r="W83" s="90"/>
    </row>
    <row r="84" spans="1:23" s="66" customFormat="1" ht="13.5" customHeight="1" x14ac:dyDescent="0.25">
      <c r="A84" s="141" t="s">
        <v>81</v>
      </c>
      <c r="B84" s="142"/>
      <c r="C84" s="142"/>
      <c r="D84" s="142"/>
      <c r="E84" s="142"/>
      <c r="F84" s="143"/>
      <c r="G84" s="96" t="s">
        <v>39</v>
      </c>
      <c r="H84" s="96" t="s">
        <v>74</v>
      </c>
      <c r="I84" s="96"/>
      <c r="J84" s="96"/>
      <c r="K84" s="97" t="str">
        <f t="shared" si="79"/>
        <v>EEA</v>
      </c>
      <c r="L84" s="98" t="str">
        <f t="shared" si="80"/>
        <v>A</v>
      </c>
      <c r="M84" s="99" t="str">
        <f t="shared" si="81"/>
        <v>Média</v>
      </c>
      <c r="N84" s="97">
        <f t="shared" si="82"/>
        <v>4</v>
      </c>
      <c r="O84" s="100">
        <f>IF(H84="I",N84*Contagem!$U$11,IF(H84="E",N84*Contagem!$U$13,IF(H84="A",N84*Contagem!$U$12,IF(H84="T",N84*Contagem!$U$14,""))))</f>
        <v>4</v>
      </c>
      <c r="P84" s="121"/>
      <c r="Q84" s="121"/>
      <c r="R84" s="121"/>
      <c r="S84" s="90"/>
      <c r="T84" s="90"/>
      <c r="U84" s="90"/>
      <c r="V84" s="90"/>
      <c r="W84" s="90"/>
    </row>
    <row r="85" spans="1:23" s="77" customFormat="1" ht="13.5" customHeight="1" x14ac:dyDescent="0.25">
      <c r="A85" s="141" t="s">
        <v>75</v>
      </c>
      <c r="B85" s="142"/>
      <c r="C85" s="142"/>
      <c r="D85" s="142"/>
      <c r="E85" s="142"/>
      <c r="F85" s="143"/>
      <c r="G85" s="96" t="s">
        <v>39</v>
      </c>
      <c r="H85" s="96" t="s">
        <v>74</v>
      </c>
      <c r="I85" s="101"/>
      <c r="J85" s="101"/>
      <c r="K85" s="97" t="str">
        <f t="shared" si="79"/>
        <v>EEA</v>
      </c>
      <c r="L85" s="98" t="str">
        <f t="shared" si="80"/>
        <v>A</v>
      </c>
      <c r="M85" s="99" t="str">
        <f t="shared" si="81"/>
        <v>Média</v>
      </c>
      <c r="N85" s="97">
        <f t="shared" si="82"/>
        <v>4</v>
      </c>
      <c r="O85" s="100">
        <f>IF(H85="I",N85*Contagem!$U$11,IF(H85="E",N85*Contagem!$U$13,IF(H85="A",N85*Contagem!$U$12,IF(H85="T",N85*Contagem!$U$14,""))))</f>
        <v>4</v>
      </c>
      <c r="P85" s="121"/>
      <c r="Q85" s="121"/>
      <c r="R85" s="121"/>
      <c r="S85" s="92"/>
      <c r="T85" s="76"/>
      <c r="U85" s="76"/>
      <c r="V85" s="76"/>
      <c r="W85" s="76"/>
    </row>
    <row r="86" spans="1:23" s="77" customFormat="1" ht="13.5" customHeight="1" x14ac:dyDescent="0.25">
      <c r="A86" s="102" t="s">
        <v>82</v>
      </c>
      <c r="B86" s="94"/>
      <c r="C86" s="94"/>
      <c r="D86" s="94"/>
      <c r="E86" s="94"/>
      <c r="F86" s="95"/>
      <c r="G86" s="96" t="s">
        <v>38</v>
      </c>
      <c r="H86" s="96" t="s">
        <v>74</v>
      </c>
      <c r="I86" s="101"/>
      <c r="J86" s="101"/>
      <c r="K86" s="97" t="str">
        <f t="shared" si="79"/>
        <v>CEA</v>
      </c>
      <c r="L86" s="98" t="str">
        <f t="shared" si="80"/>
        <v>A</v>
      </c>
      <c r="M86" s="99" t="str">
        <f t="shared" si="81"/>
        <v>Média</v>
      </c>
      <c r="N86" s="97">
        <f t="shared" si="82"/>
        <v>4</v>
      </c>
      <c r="O86" s="100">
        <f>IF(H86="I",N86*Contagem!$U$11,IF(H86="E",N86*Contagem!$U$13,IF(H86="A",N86*Contagem!$U$12,IF(H86="T",N86*Contagem!$U$14,""))))</f>
        <v>4</v>
      </c>
      <c r="P86" s="121"/>
      <c r="Q86" s="121"/>
      <c r="R86" s="121"/>
      <c r="S86" s="92"/>
      <c r="T86" s="76"/>
      <c r="U86" s="76"/>
      <c r="V86" s="76"/>
      <c r="W86" s="76"/>
    </row>
    <row r="87" spans="1:23" s="77" customFormat="1" ht="13.5" customHeight="1" x14ac:dyDescent="0.25">
      <c r="A87" s="141" t="s">
        <v>126</v>
      </c>
      <c r="B87" s="142"/>
      <c r="C87" s="142"/>
      <c r="D87" s="142"/>
      <c r="E87" s="142"/>
      <c r="F87" s="143"/>
      <c r="G87" s="96" t="s">
        <v>39</v>
      </c>
      <c r="H87" s="96" t="s">
        <v>74</v>
      </c>
      <c r="I87" s="101"/>
      <c r="J87" s="101"/>
      <c r="K87" s="97" t="str">
        <f t="shared" si="79"/>
        <v>EEA</v>
      </c>
      <c r="L87" s="98" t="str">
        <f t="shared" si="80"/>
        <v>A</v>
      </c>
      <c r="M87" s="99" t="str">
        <f t="shared" si="81"/>
        <v>Média</v>
      </c>
      <c r="N87" s="97">
        <f t="shared" si="82"/>
        <v>4</v>
      </c>
      <c r="O87" s="100">
        <f>IF(H87="I",N87*Contagem!$U$11,IF(H87="E",N87*Contagem!$U$13,IF(H87="A",N87*Contagem!$U$12,IF(H87="T",N87*Contagem!$U$14,""))))</f>
        <v>4</v>
      </c>
      <c r="P87" s="121"/>
      <c r="Q87" s="121"/>
      <c r="R87" s="121"/>
      <c r="S87" s="92"/>
      <c r="T87" s="76"/>
      <c r="U87" s="76"/>
      <c r="V87" s="76"/>
      <c r="W87" s="76"/>
    </row>
    <row r="88" spans="1:23" s="66" customFormat="1" ht="13.5" customHeight="1" x14ac:dyDescent="0.25">
      <c r="A88" s="153"/>
      <c r="B88" s="154"/>
      <c r="C88" s="154"/>
      <c r="D88" s="154"/>
      <c r="E88" s="154"/>
      <c r="F88" s="155"/>
      <c r="G88" s="68"/>
      <c r="H88" s="68"/>
      <c r="I88" s="68"/>
      <c r="J88" s="68"/>
      <c r="K88" s="70" t="str">
        <f t="shared" ref="K88:K96" si="83">CONCATENATE(G88,L88)</f>
        <v/>
      </c>
      <c r="L88" s="71" t="str">
        <f t="shared" ref="L88:L96" si="84">IF(OR(ISBLANK(I88),ISBLANK(J88)),IF(OR(G88="ALI",G88="AIE"),"L",IF(ISBLANK(G88),"","A")),IF(G88="EE",IF(J88&gt;=3,IF(I88&gt;=5,"H","A"),IF(J88&gt;=2,IF(I88&gt;=16,"H",IF(I88&lt;=4,"L","A")),IF(I88&lt;=15,"L","A"))),IF(OR(G88="SE",G88="CE"),IF(J88&gt;=4,IF(I88&gt;=6,"H","A"),IF(J88&gt;=2,IF(I88&gt;=20,"H",IF(I88&lt;=5,"L","A")),IF(I88&lt;=19,"L","A"))),IF(OR(G88="ALI",G88="AIE"),IF(J88&gt;=6,IF(I88&gt;=20,"H","A"),IF(J88&gt;=2,IF(I88&gt;=51,"H",IF(I88&lt;=19,"L","A")),IF(I88&lt;=50,"L","A")))))))</f>
        <v/>
      </c>
      <c r="M88" s="72" t="str">
        <f t="shared" ref="M88:M96" si="85">IF(L88="L","Baixa",IF(L88="A","Média",IF(L88="","","Alta")))</f>
        <v/>
      </c>
      <c r="N88" s="70" t="str">
        <f t="shared" ref="N88:N96" si="86">IF(ISBLANK(G88),"",IF(G88="ALI",IF(L88="L",7,IF(L88="A",10,15)),IF(G88="AIE",IF(L88="L",5,IF(L88="A",7,10)),IF(G88="SE",IF(L88="L",4,IF(L88="A",5,7)),IF(OR(G88="EE",G88="CE"),IF(L88="L",3,IF(L88="A",4,6)))))))</f>
        <v/>
      </c>
      <c r="O88" s="73" t="str">
        <f>IF(H88="I",N88*Contagem!$U$11,IF(H88="E",N88*Contagem!$U$13,IF(H88="A",N88*Contagem!$U$12,IF(H88="T",N88*Contagem!$U$14,""))))</f>
        <v/>
      </c>
      <c r="P88" s="120"/>
      <c r="Q88" s="120"/>
      <c r="R88" s="120"/>
      <c r="S88" s="84"/>
      <c r="T88" s="64"/>
      <c r="U88" s="64"/>
      <c r="V88" s="64"/>
      <c r="W88" s="64"/>
    </row>
    <row r="89" spans="1:23" s="77" customFormat="1" ht="13.5" customHeight="1" x14ac:dyDescent="0.25">
      <c r="A89" s="147" t="s">
        <v>104</v>
      </c>
      <c r="B89" s="148"/>
      <c r="C89" s="148"/>
      <c r="D89" s="148"/>
      <c r="E89" s="148"/>
      <c r="F89" s="149"/>
      <c r="G89" s="96"/>
      <c r="H89" s="96"/>
      <c r="I89" s="96"/>
      <c r="J89" s="96"/>
      <c r="K89" s="97" t="str">
        <f t="shared" si="83"/>
        <v/>
      </c>
      <c r="L89" s="98" t="str">
        <f t="shared" si="84"/>
        <v/>
      </c>
      <c r="M89" s="99" t="str">
        <f t="shared" si="85"/>
        <v/>
      </c>
      <c r="N89" s="97" t="str">
        <f t="shared" si="86"/>
        <v/>
      </c>
      <c r="O89" s="100" t="str">
        <f>IF(H89="I",N89*Contagem!$U$11,IF(H89="E",N89*Contagem!$U$13,IF(H89="A",N89*Contagem!$U$12,IF(H89="T",N89*Contagem!$U$14,""))))</f>
        <v/>
      </c>
      <c r="P89" s="121"/>
      <c r="Q89" s="121"/>
      <c r="R89" s="121"/>
      <c r="S89" s="79" t="s">
        <v>124</v>
      </c>
      <c r="T89" s="76"/>
      <c r="U89" s="76"/>
      <c r="V89" s="76"/>
      <c r="W89" s="76"/>
    </row>
    <row r="90" spans="1:23" s="77" customFormat="1" ht="13.5" customHeight="1" x14ac:dyDescent="0.25">
      <c r="A90" s="144" t="s">
        <v>82</v>
      </c>
      <c r="B90" s="145"/>
      <c r="C90" s="145"/>
      <c r="D90" s="145"/>
      <c r="E90" s="145"/>
      <c r="F90" s="146"/>
      <c r="G90" s="101" t="s">
        <v>38</v>
      </c>
      <c r="H90" s="101" t="s">
        <v>74</v>
      </c>
      <c r="I90" s="96"/>
      <c r="J90" s="96"/>
      <c r="K90" s="97" t="str">
        <f t="shared" si="83"/>
        <v>CEA</v>
      </c>
      <c r="L90" s="98" t="str">
        <f t="shared" si="84"/>
        <v>A</v>
      </c>
      <c r="M90" s="99" t="str">
        <f t="shared" si="85"/>
        <v>Média</v>
      </c>
      <c r="N90" s="97">
        <f t="shared" si="86"/>
        <v>4</v>
      </c>
      <c r="O90" s="100">
        <f>IF(H90="I",N90*Contagem!$U$11,IF(H90="E",N90*Contagem!$U$13,IF(H90="A",N90*Contagem!$U$12,IF(H90="T",N90*Contagem!$U$14,""))))</f>
        <v>4</v>
      </c>
      <c r="P90" s="121"/>
      <c r="Q90" s="121"/>
      <c r="R90" s="121"/>
      <c r="S90" s="84"/>
      <c r="T90" s="76"/>
      <c r="U90" s="76"/>
      <c r="V90" s="76"/>
      <c r="W90" s="76"/>
    </row>
    <row r="91" spans="1:23" s="77" customFormat="1" ht="13.5" customHeight="1" x14ac:dyDescent="0.25">
      <c r="A91" s="141" t="s">
        <v>81</v>
      </c>
      <c r="B91" s="142"/>
      <c r="C91" s="142"/>
      <c r="D91" s="142"/>
      <c r="E91" s="142"/>
      <c r="F91" s="143"/>
      <c r="G91" s="96" t="s">
        <v>39</v>
      </c>
      <c r="H91" s="96" t="s">
        <v>74</v>
      </c>
      <c r="I91" s="96"/>
      <c r="J91" s="96"/>
      <c r="K91" s="97" t="str">
        <f t="shared" si="83"/>
        <v>EEA</v>
      </c>
      <c r="L91" s="98" t="str">
        <f t="shared" si="84"/>
        <v>A</v>
      </c>
      <c r="M91" s="99" t="str">
        <f t="shared" si="85"/>
        <v>Média</v>
      </c>
      <c r="N91" s="97">
        <f t="shared" si="86"/>
        <v>4</v>
      </c>
      <c r="O91" s="100">
        <f>IF(H91="I",N91*Contagem!$U$11,IF(H91="E",N91*Contagem!$U$13,IF(H91="A",N91*Contagem!$U$12,IF(H91="T",N91*Contagem!$U$14,""))))</f>
        <v>4</v>
      </c>
      <c r="P91" s="121"/>
      <c r="Q91" s="121"/>
      <c r="R91" s="121"/>
      <c r="S91" s="79"/>
      <c r="T91" s="76"/>
      <c r="U91" s="76"/>
      <c r="V91" s="76"/>
      <c r="W91" s="76"/>
    </row>
    <row r="92" spans="1:23" s="77" customFormat="1" ht="13.5" customHeight="1" x14ac:dyDescent="0.25">
      <c r="A92" s="141" t="s">
        <v>125</v>
      </c>
      <c r="B92" s="142"/>
      <c r="C92" s="142"/>
      <c r="D92" s="142"/>
      <c r="E92" s="142"/>
      <c r="F92" s="143"/>
      <c r="G92" s="96" t="s">
        <v>39</v>
      </c>
      <c r="H92" s="96" t="s">
        <v>74</v>
      </c>
      <c r="I92" s="101"/>
      <c r="J92" s="101"/>
      <c r="K92" s="97" t="str">
        <f t="shared" si="83"/>
        <v>EEA</v>
      </c>
      <c r="L92" s="98" t="str">
        <f t="shared" si="84"/>
        <v>A</v>
      </c>
      <c r="M92" s="99" t="str">
        <f t="shared" si="85"/>
        <v>Média</v>
      </c>
      <c r="N92" s="97">
        <f t="shared" si="86"/>
        <v>4</v>
      </c>
      <c r="O92" s="100">
        <f>IF(H92="I",N92*Contagem!$U$11,IF(H92="E",N92*Contagem!$U$13,IF(H92="A",N92*Contagem!$U$12,IF(H92="T",N92*Contagem!$U$14,""))))</f>
        <v>4</v>
      </c>
      <c r="P92" s="121"/>
      <c r="Q92" s="121"/>
      <c r="R92" s="121"/>
      <c r="S92" s="84"/>
      <c r="T92" s="76"/>
      <c r="U92" s="76"/>
      <c r="V92" s="76"/>
      <c r="W92" s="76"/>
    </row>
    <row r="93" spans="1:23" s="66" customFormat="1" ht="13.5" customHeight="1" x14ac:dyDescent="0.25">
      <c r="A93" s="153"/>
      <c r="B93" s="154"/>
      <c r="C93" s="154"/>
      <c r="D93" s="154"/>
      <c r="E93" s="154"/>
      <c r="F93" s="155"/>
      <c r="G93" s="68"/>
      <c r="H93" s="68"/>
      <c r="I93" s="68"/>
      <c r="J93" s="68"/>
      <c r="K93" s="70" t="str">
        <f t="shared" si="83"/>
        <v/>
      </c>
      <c r="L93" s="71" t="str">
        <f t="shared" si="84"/>
        <v/>
      </c>
      <c r="M93" s="72" t="str">
        <f t="shared" si="85"/>
        <v/>
      </c>
      <c r="N93" s="70" t="str">
        <f t="shared" si="86"/>
        <v/>
      </c>
      <c r="O93" s="73" t="str">
        <f>IF(H93="I",N93*Contagem!$U$11,IF(H93="E",N93*Contagem!$U$13,IF(H93="A",N93*Contagem!$U$12,IF(H93="T",N93*Contagem!$U$14,""))))</f>
        <v/>
      </c>
      <c r="P93" s="120"/>
      <c r="Q93" s="120"/>
      <c r="R93" s="120"/>
      <c r="S93" s="115"/>
      <c r="T93" s="115"/>
      <c r="U93" s="115"/>
      <c r="V93" s="115"/>
      <c r="W93" s="115"/>
    </row>
    <row r="94" spans="1:23" s="77" customFormat="1" ht="13.5" customHeight="1" x14ac:dyDescent="0.25">
      <c r="A94" s="147" t="s">
        <v>127</v>
      </c>
      <c r="B94" s="148"/>
      <c r="C94" s="148"/>
      <c r="D94" s="148"/>
      <c r="E94" s="148"/>
      <c r="F94" s="149"/>
      <c r="G94" s="96"/>
      <c r="H94" s="96"/>
      <c r="I94" s="96"/>
      <c r="J94" s="96"/>
      <c r="K94" s="97" t="str">
        <f t="shared" si="83"/>
        <v/>
      </c>
      <c r="L94" s="98" t="str">
        <f t="shared" si="84"/>
        <v/>
      </c>
      <c r="M94" s="99" t="str">
        <f t="shared" si="85"/>
        <v/>
      </c>
      <c r="N94" s="97" t="str">
        <f t="shared" si="86"/>
        <v/>
      </c>
      <c r="O94" s="100" t="str">
        <f>IF(H94="I",N94*Contagem!$U$11,IF(H94="E",N94*Contagem!$U$13,IF(H94="A",N94*Contagem!$U$12,IF(H94="T",N94*Contagem!$U$14,""))))</f>
        <v/>
      </c>
      <c r="P94" s="121"/>
      <c r="Q94" s="121"/>
      <c r="R94" s="121"/>
      <c r="S94" s="115"/>
      <c r="T94" s="76"/>
      <c r="U94" s="76"/>
      <c r="V94" s="76"/>
      <c r="W94" s="76"/>
    </row>
    <row r="95" spans="1:23" s="77" customFormat="1" ht="13.5" customHeight="1" x14ac:dyDescent="0.25">
      <c r="A95" s="144" t="s">
        <v>128</v>
      </c>
      <c r="B95" s="145"/>
      <c r="C95" s="145"/>
      <c r="D95" s="145"/>
      <c r="E95" s="145"/>
      <c r="F95" s="146"/>
      <c r="G95" s="101" t="s">
        <v>39</v>
      </c>
      <c r="H95" s="101" t="s">
        <v>74</v>
      </c>
      <c r="I95" s="96"/>
      <c r="J95" s="96"/>
      <c r="K95" s="97" t="str">
        <f t="shared" si="83"/>
        <v>EEA</v>
      </c>
      <c r="L95" s="98" t="str">
        <f t="shared" si="84"/>
        <v>A</v>
      </c>
      <c r="M95" s="99" t="str">
        <f t="shared" si="85"/>
        <v>Média</v>
      </c>
      <c r="N95" s="97">
        <f t="shared" si="86"/>
        <v>4</v>
      </c>
      <c r="O95" s="100">
        <f>IF(H95="I",N95*Contagem!$U$11,IF(H95="E",N95*Contagem!$U$13,IF(H95="A",N95*Contagem!$U$12,IF(H95="T",N95*Contagem!$U$14,""))))</f>
        <v>4</v>
      </c>
      <c r="P95" s="121"/>
      <c r="Q95" s="121"/>
      <c r="R95" s="121"/>
      <c r="S95" s="115"/>
      <c r="T95" s="76"/>
      <c r="U95" s="76"/>
      <c r="V95" s="76"/>
      <c r="W95" s="76"/>
    </row>
    <row r="96" spans="1:23" s="66" customFormat="1" ht="13.5" customHeight="1" x14ac:dyDescent="0.25">
      <c r="A96" s="150"/>
      <c r="B96" s="151"/>
      <c r="C96" s="151"/>
      <c r="D96" s="151"/>
      <c r="E96" s="151"/>
      <c r="F96" s="152"/>
      <c r="G96" s="68"/>
      <c r="H96" s="68"/>
      <c r="I96" s="68"/>
      <c r="J96" s="68"/>
      <c r="K96" s="70" t="str">
        <f t="shared" si="83"/>
        <v/>
      </c>
      <c r="L96" s="71" t="str">
        <f t="shared" si="84"/>
        <v/>
      </c>
      <c r="M96" s="72" t="str">
        <f t="shared" si="85"/>
        <v/>
      </c>
      <c r="N96" s="70" t="str">
        <f t="shared" si="86"/>
        <v/>
      </c>
      <c r="O96" s="73" t="str">
        <f>IF(H96="I",N96*Contagem!$U$11,IF(H96="E",N96*Contagem!$U$13,IF(H96="A",N96*Contagem!$U$12,IF(H96="T",N96*Contagem!$U$14,""))))</f>
        <v/>
      </c>
      <c r="P96" s="120"/>
      <c r="Q96" s="120"/>
      <c r="R96" s="120"/>
      <c r="S96" s="84"/>
      <c r="T96" s="69"/>
      <c r="U96" s="69"/>
      <c r="V96" s="69"/>
      <c r="W96" s="69"/>
    </row>
    <row r="97" spans="1:23" s="66" customFormat="1" ht="13.5" customHeight="1" x14ac:dyDescent="0.25">
      <c r="A97" s="113" t="s">
        <v>112</v>
      </c>
      <c r="B97" s="111"/>
      <c r="C97" s="111"/>
      <c r="D97" s="111"/>
      <c r="E97" s="111"/>
      <c r="F97" s="112"/>
      <c r="G97" s="96" t="s">
        <v>36</v>
      </c>
      <c r="H97" s="96" t="s">
        <v>74</v>
      </c>
      <c r="I97" s="96"/>
      <c r="J97" s="96"/>
      <c r="K97" s="97" t="str">
        <f t="shared" ref="K97:K102" si="87">CONCATENATE(G97,L97)</f>
        <v>ALIL</v>
      </c>
      <c r="L97" s="98" t="str">
        <f t="shared" ref="L97:L102" si="88">IF(OR(ISBLANK(I97),ISBLANK(J97)),IF(OR(G97="ALI",G97="AIE"),"L",IF(ISBLANK(G97),"","A")),IF(G97="EE",IF(J97&gt;=3,IF(I97&gt;=5,"H","A"),IF(J97&gt;=2,IF(I97&gt;=16,"H",IF(I97&lt;=4,"L","A")),IF(I97&lt;=15,"L","A"))),IF(OR(G97="SE",G97="CE"),IF(J97&gt;=4,IF(I97&gt;=6,"H","A"),IF(J97&gt;=2,IF(I97&gt;=20,"H",IF(I97&lt;=5,"L","A")),IF(I97&lt;=19,"L","A"))),IF(OR(G97="ALI",G97="AIE"),IF(J97&gt;=6,IF(I97&gt;=20,"H","A"),IF(J97&gt;=2,IF(I97&gt;=51,"H",IF(I97&lt;=19,"L","A")),IF(I97&lt;=50,"L","A")))))))</f>
        <v>L</v>
      </c>
      <c r="M97" s="99" t="str">
        <f t="shared" ref="M97:M102" si="89">IF(L97="L","Baixa",IF(L97="A","Média",IF(L97="","","Alta")))</f>
        <v>Baixa</v>
      </c>
      <c r="N97" s="97">
        <f t="shared" ref="N97:N102" si="90">IF(ISBLANK(G97),"",IF(G97="ALI",IF(L97="L",7,IF(L97="A",10,15)),IF(G97="AIE",IF(L97="L",5,IF(L97="A",7,10)),IF(G97="SE",IF(L97="L",4,IF(L97="A",5,7)),IF(OR(G97="EE",G97="CE"),IF(L97="L",3,IF(L97="A",4,6)))))))</f>
        <v>7</v>
      </c>
      <c r="O97" s="100">
        <f>IF(H97="I",N97*Contagem!$U$11,IF(H97="E",N97*Contagem!$U$13,IF(H97="A",N97*Contagem!$U$12,IF(H97="T",N97*Contagem!$U$14,""))))</f>
        <v>7</v>
      </c>
      <c r="P97" s="121"/>
      <c r="Q97" s="121"/>
      <c r="R97" s="121"/>
      <c r="S97" s="115"/>
      <c r="T97" s="115"/>
      <c r="U97" s="115"/>
      <c r="V97" s="115"/>
      <c r="W97" s="115"/>
    </row>
    <row r="98" spans="1:23" s="66" customFormat="1" ht="13.5" customHeight="1" x14ac:dyDescent="0.25">
      <c r="A98" s="144" t="s">
        <v>80</v>
      </c>
      <c r="B98" s="145"/>
      <c r="C98" s="145"/>
      <c r="D98" s="145"/>
      <c r="E98" s="145"/>
      <c r="F98" s="146"/>
      <c r="G98" s="101" t="s">
        <v>39</v>
      </c>
      <c r="H98" s="101" t="s">
        <v>74</v>
      </c>
      <c r="I98" s="96"/>
      <c r="J98" s="96"/>
      <c r="K98" s="97" t="str">
        <f t="shared" si="87"/>
        <v>EEA</v>
      </c>
      <c r="L98" s="98" t="str">
        <f t="shared" si="88"/>
        <v>A</v>
      </c>
      <c r="M98" s="99" t="str">
        <f t="shared" si="89"/>
        <v>Média</v>
      </c>
      <c r="N98" s="97">
        <f t="shared" si="90"/>
        <v>4</v>
      </c>
      <c r="O98" s="100">
        <f>IF(H98="I",N98*Contagem!$U$11,IF(H98="E",N98*Contagem!$U$13,IF(H98="A",N98*Contagem!$U$12,IF(H98="T",N98*Contagem!$U$14,""))))</f>
        <v>4</v>
      </c>
      <c r="P98" s="121"/>
      <c r="Q98" s="121"/>
      <c r="R98" s="121"/>
      <c r="S98" s="115"/>
      <c r="T98" s="115"/>
      <c r="U98" s="115"/>
      <c r="V98" s="115"/>
      <c r="W98" s="115"/>
    </row>
    <row r="99" spans="1:23" s="66" customFormat="1" ht="13.5" customHeight="1" x14ac:dyDescent="0.25">
      <c r="A99" s="141" t="s">
        <v>81</v>
      </c>
      <c r="B99" s="142"/>
      <c r="C99" s="142"/>
      <c r="D99" s="142"/>
      <c r="E99" s="142"/>
      <c r="F99" s="143"/>
      <c r="G99" s="96" t="s">
        <v>39</v>
      </c>
      <c r="H99" s="96" t="s">
        <v>74</v>
      </c>
      <c r="I99" s="96"/>
      <c r="J99" s="96"/>
      <c r="K99" s="97" t="str">
        <f t="shared" si="87"/>
        <v>EEA</v>
      </c>
      <c r="L99" s="98" t="str">
        <f t="shared" si="88"/>
        <v>A</v>
      </c>
      <c r="M99" s="99" t="str">
        <f t="shared" si="89"/>
        <v>Média</v>
      </c>
      <c r="N99" s="97">
        <f t="shared" si="90"/>
        <v>4</v>
      </c>
      <c r="O99" s="100">
        <f>IF(H99="I",N99*Contagem!$U$11,IF(H99="E",N99*Contagem!$U$13,IF(H99="A",N99*Contagem!$U$12,IF(H99="T",N99*Contagem!$U$14,""))))</f>
        <v>4</v>
      </c>
      <c r="P99" s="121"/>
      <c r="Q99" s="121"/>
      <c r="R99" s="121"/>
      <c r="S99" s="115"/>
      <c r="T99" s="115"/>
      <c r="U99" s="115"/>
      <c r="V99" s="115"/>
      <c r="W99" s="115"/>
    </row>
    <row r="100" spans="1:23" s="77" customFormat="1" ht="13.5" customHeight="1" x14ac:dyDescent="0.25">
      <c r="A100" s="141" t="s">
        <v>75</v>
      </c>
      <c r="B100" s="142"/>
      <c r="C100" s="142"/>
      <c r="D100" s="142"/>
      <c r="E100" s="142"/>
      <c r="F100" s="143"/>
      <c r="G100" s="96" t="s">
        <v>39</v>
      </c>
      <c r="H100" s="96" t="s">
        <v>74</v>
      </c>
      <c r="I100" s="101"/>
      <c r="J100" s="101"/>
      <c r="K100" s="97" t="str">
        <f t="shared" si="87"/>
        <v>EEA</v>
      </c>
      <c r="L100" s="98" t="str">
        <f t="shared" si="88"/>
        <v>A</v>
      </c>
      <c r="M100" s="99" t="str">
        <f t="shared" si="89"/>
        <v>Média</v>
      </c>
      <c r="N100" s="97">
        <f t="shared" si="90"/>
        <v>4</v>
      </c>
      <c r="O100" s="100">
        <f>IF(H100="I",N100*Contagem!$U$11,IF(H100="E",N100*Contagem!$U$13,IF(H100="A",N100*Contagem!$U$12,IF(H100="T",N100*Contagem!$U$14,""))))</f>
        <v>4</v>
      </c>
      <c r="P100" s="121"/>
      <c r="Q100" s="121"/>
      <c r="R100" s="121"/>
      <c r="S100" s="92"/>
      <c r="T100" s="76"/>
      <c r="U100" s="76"/>
      <c r="V100" s="76"/>
      <c r="W100" s="76"/>
    </row>
    <row r="101" spans="1:23" s="77" customFormat="1" ht="13.5" customHeight="1" x14ac:dyDescent="0.25">
      <c r="A101" s="110" t="s">
        <v>82</v>
      </c>
      <c r="B101" s="111"/>
      <c r="C101" s="111"/>
      <c r="D101" s="111"/>
      <c r="E101" s="111"/>
      <c r="F101" s="112"/>
      <c r="G101" s="96" t="s">
        <v>38</v>
      </c>
      <c r="H101" s="96" t="s">
        <v>74</v>
      </c>
      <c r="I101" s="101"/>
      <c r="J101" s="101"/>
      <c r="K101" s="97" t="str">
        <f t="shared" si="87"/>
        <v>CEA</v>
      </c>
      <c r="L101" s="98" t="str">
        <f t="shared" si="88"/>
        <v>A</v>
      </c>
      <c r="M101" s="99" t="str">
        <f t="shared" si="89"/>
        <v>Média</v>
      </c>
      <c r="N101" s="97">
        <f t="shared" si="90"/>
        <v>4</v>
      </c>
      <c r="O101" s="100">
        <f>IF(H101="I",N101*Contagem!$U$11,IF(H101="E",N101*Contagem!$U$13,IF(H101="A",N101*Contagem!$U$12,IF(H101="T",N101*Contagem!$U$14,""))))</f>
        <v>4</v>
      </c>
      <c r="P101" s="121"/>
      <c r="Q101" s="121"/>
      <c r="R101" s="121"/>
      <c r="S101" s="92"/>
      <c r="T101" s="76"/>
      <c r="U101" s="76"/>
      <c r="V101" s="76"/>
      <c r="W101" s="76"/>
    </row>
    <row r="102" spans="1:23" s="77" customFormat="1" ht="13.5" customHeight="1" x14ac:dyDescent="0.25">
      <c r="A102" s="141" t="s">
        <v>91</v>
      </c>
      <c r="B102" s="142"/>
      <c r="C102" s="142"/>
      <c r="D102" s="142"/>
      <c r="E102" s="142"/>
      <c r="F102" s="143"/>
      <c r="G102" s="96" t="s">
        <v>39</v>
      </c>
      <c r="H102" s="96" t="s">
        <v>74</v>
      </c>
      <c r="I102" s="101"/>
      <c r="J102" s="101"/>
      <c r="K102" s="97" t="str">
        <f t="shared" si="87"/>
        <v>EEA</v>
      </c>
      <c r="L102" s="98" t="str">
        <f t="shared" si="88"/>
        <v>A</v>
      </c>
      <c r="M102" s="99" t="str">
        <f t="shared" si="89"/>
        <v>Média</v>
      </c>
      <c r="N102" s="97">
        <f t="shared" si="90"/>
        <v>4</v>
      </c>
      <c r="O102" s="100">
        <f>IF(H102="I",N102*Contagem!$U$11,IF(H102="E",N102*Contagem!$U$13,IF(H102="A",N102*Contagem!$U$12,IF(H102="T",N102*Contagem!$U$14,""))))</f>
        <v>4</v>
      </c>
      <c r="P102" s="121"/>
      <c r="Q102" s="121"/>
      <c r="R102" s="121"/>
      <c r="S102" s="92"/>
      <c r="T102" s="76"/>
      <c r="U102" s="76"/>
      <c r="V102" s="76"/>
      <c r="W102" s="76"/>
    </row>
    <row r="103" spans="1:23" s="66" customFormat="1" ht="13.5" customHeight="1" x14ac:dyDescent="0.25">
      <c r="A103" s="150"/>
      <c r="B103" s="151"/>
      <c r="C103" s="151"/>
      <c r="D103" s="151"/>
      <c r="E103" s="151"/>
      <c r="F103" s="152"/>
      <c r="G103" s="68"/>
      <c r="H103" s="68"/>
      <c r="I103" s="68"/>
      <c r="J103" s="68"/>
      <c r="K103" s="70" t="str">
        <f>CONCATENATE(G103,L103)</f>
        <v/>
      </c>
      <c r="L103" s="71" t="str">
        <f>IF(OR(ISBLANK(I103),ISBLANK(J103)),IF(OR(G103="ALI",G103="AIE"),"L",IF(ISBLANK(G103),"","A")),IF(G103="EE",IF(J103&gt;=3,IF(I103&gt;=5,"H","A"),IF(J103&gt;=2,IF(I103&gt;=16,"H",IF(I103&lt;=4,"L","A")),IF(I103&lt;=15,"L","A"))),IF(OR(G103="SE",G103="CE"),IF(J103&gt;=4,IF(I103&gt;=6,"H","A"),IF(J103&gt;=2,IF(I103&gt;=20,"H",IF(I103&lt;=5,"L","A")),IF(I103&lt;=19,"L","A"))),IF(OR(G103="ALI",G103="AIE"),IF(J103&gt;=6,IF(I103&gt;=20,"H","A"),IF(J103&gt;=2,IF(I103&gt;=51,"H",IF(I103&lt;=19,"L","A")),IF(I103&lt;=50,"L","A")))))))</f>
        <v/>
      </c>
      <c r="M103" s="72" t="str">
        <f>IF(L103="L","Baixa",IF(L103="A","Média",IF(L103="","","Alta")))</f>
        <v/>
      </c>
      <c r="N103" s="70" t="str">
        <f>IF(ISBLANK(G103),"",IF(G103="ALI",IF(L103="L",7,IF(L103="A",10,15)),IF(G103="AIE",IF(L103="L",5,IF(L103="A",7,10)),IF(G103="SE",IF(L103="L",4,IF(L103="A",5,7)),IF(OR(G103="EE",G103="CE"),IF(L103="L",3,IF(L103="A",4,6)))))))</f>
        <v/>
      </c>
      <c r="O103" s="73" t="str">
        <f>IF(H103="I",N103*Contagem!$U$11,IF(H103="E",N103*Contagem!$U$13,IF(H103="A",N103*Contagem!$U$12,IF(H103="T",N103*Contagem!$U$14,""))))</f>
        <v/>
      </c>
      <c r="P103" s="120"/>
      <c r="Q103" s="120"/>
      <c r="R103" s="120"/>
      <c r="S103" s="115"/>
      <c r="T103" s="115"/>
      <c r="U103" s="115"/>
      <c r="V103" s="115"/>
      <c r="W103" s="115"/>
    </row>
    <row r="104" spans="1:23" s="66" customFormat="1" ht="13.5" customHeight="1" x14ac:dyDescent="0.25">
      <c r="A104" s="113" t="s">
        <v>129</v>
      </c>
      <c r="B104" s="111"/>
      <c r="C104" s="111"/>
      <c r="D104" s="111"/>
      <c r="E104" s="111"/>
      <c r="F104" s="112"/>
      <c r="G104" s="96"/>
      <c r="H104" s="96"/>
      <c r="I104" s="96"/>
      <c r="J104" s="96"/>
      <c r="K104" s="97" t="str">
        <f>CONCATENATE(G104,L104)</f>
        <v/>
      </c>
      <c r="L104" s="98" t="str">
        <f>IF(OR(ISBLANK(I104),ISBLANK(J104)),IF(OR(G104="ALI",G104="AIE"),"L",IF(ISBLANK(G104),"","A")),IF(G104="EE",IF(J104&gt;=3,IF(I104&gt;=5,"H","A"),IF(J104&gt;=2,IF(I104&gt;=16,"H",IF(I104&lt;=4,"L","A")),IF(I104&lt;=15,"L","A"))),IF(OR(G104="SE",G104="CE"),IF(J104&gt;=4,IF(I104&gt;=6,"H","A"),IF(J104&gt;=2,IF(I104&gt;=20,"H",IF(I104&lt;=5,"L","A")),IF(I104&lt;=19,"L","A"))),IF(OR(G104="ALI",G104="AIE"),IF(J104&gt;=6,IF(I104&gt;=20,"H","A"),IF(J104&gt;=2,IF(I104&gt;=51,"H",IF(I104&lt;=19,"L","A")),IF(I104&lt;=50,"L","A")))))))</f>
        <v/>
      </c>
      <c r="M104" s="99" t="str">
        <f>IF(L104="L","Baixa",IF(L104="A","Média",IF(L104="","","Alta")))</f>
        <v/>
      </c>
      <c r="N104" s="97" t="str">
        <f>IF(ISBLANK(G104),"",IF(G104="ALI",IF(L104="L",7,IF(L104="A",10,15)),IF(G104="AIE",IF(L104="L",5,IF(L104="A",7,10)),IF(G104="SE",IF(L104="L",4,IF(L104="A",5,7)),IF(OR(G104="EE",G104="CE"),IF(L104="L",3,IF(L104="A",4,6)))))))</f>
        <v/>
      </c>
      <c r="O104" s="100" t="str">
        <f>IF(H104="I",N104*Contagem!$U$11,IF(H104="E",N104*Contagem!$U$13,IF(H104="A",N104*Contagem!$U$12,IF(H104="T",N104*Contagem!$U$14,""))))</f>
        <v/>
      </c>
      <c r="P104" s="121"/>
      <c r="Q104" s="121"/>
      <c r="R104" s="121"/>
      <c r="S104" s="115"/>
      <c r="T104" s="115"/>
      <c r="U104" s="115"/>
      <c r="V104" s="115"/>
      <c r="W104" s="115"/>
    </row>
    <row r="105" spans="1:23" s="77" customFormat="1" ht="13.5" customHeight="1" x14ac:dyDescent="0.25">
      <c r="A105" s="144" t="s">
        <v>80</v>
      </c>
      <c r="B105" s="145"/>
      <c r="C105" s="145"/>
      <c r="D105" s="145"/>
      <c r="E105" s="145"/>
      <c r="F105" s="146"/>
      <c r="G105" s="101" t="s">
        <v>39</v>
      </c>
      <c r="H105" s="101" t="s">
        <v>74</v>
      </c>
      <c r="I105" s="96"/>
      <c r="J105" s="96"/>
      <c r="K105" s="97" t="str">
        <f>CONCATENATE(G105,L105)</f>
        <v>EEA</v>
      </c>
      <c r="L105" s="98" t="str">
        <f>IF(OR(ISBLANK(I105),ISBLANK(J105)),IF(OR(G105="ALI",G105="AIE"),"L",IF(ISBLANK(G105),"","A")),IF(G105="EE",IF(J105&gt;=3,IF(I105&gt;=5,"H","A"),IF(J105&gt;=2,IF(I105&gt;=16,"H",IF(I105&lt;=4,"L","A")),IF(I105&lt;=15,"L","A"))),IF(OR(G105="SE",G105="CE"),IF(J105&gt;=4,IF(I105&gt;=6,"H","A"),IF(J105&gt;=2,IF(I105&gt;=20,"H",IF(I105&lt;=5,"L","A")),IF(I105&lt;=19,"L","A"))),IF(OR(G105="ALI",G105="AIE"),IF(J105&gt;=6,IF(I105&gt;=20,"H","A"),IF(J105&gt;=2,IF(I105&gt;=51,"H",IF(I105&lt;=19,"L","A")),IF(I105&lt;=50,"L","A")))))))</f>
        <v>A</v>
      </c>
      <c r="M105" s="99" t="str">
        <f>IF(L105="L","Baixa",IF(L105="A","Média",IF(L105="","","Alta")))</f>
        <v>Média</v>
      </c>
      <c r="N105" s="97">
        <f>IF(ISBLANK(G105),"",IF(G105="ALI",IF(L105="L",7,IF(L105="A",10,15)),IF(G105="AIE",IF(L105="L",5,IF(L105="A",7,10)),IF(G105="SE",IF(L105="L",4,IF(L105="A",5,7)),IF(OR(G105="EE",G105="CE"),IF(L105="L",3,IF(L105="A",4,6)))))))</f>
        <v>4</v>
      </c>
      <c r="O105" s="100">
        <f>IF(H105="I",N105*Contagem!$U$11,IF(H105="E",N105*Contagem!$U$13,IF(H105="A",N105*Contagem!$U$12,IF(H105="T",N105*Contagem!$U$14,""))))</f>
        <v>4</v>
      </c>
      <c r="P105" s="121"/>
      <c r="Q105" s="121"/>
      <c r="R105" s="121"/>
      <c r="S105" s="115"/>
      <c r="T105" s="76"/>
      <c r="U105" s="76"/>
      <c r="V105" s="76"/>
      <c r="W105" s="76"/>
    </row>
    <row r="106" spans="1:23" s="66" customFormat="1" ht="13.5" customHeight="1" x14ac:dyDescent="0.25">
      <c r="A106" s="141" t="s">
        <v>81</v>
      </c>
      <c r="B106" s="142"/>
      <c r="C106" s="142"/>
      <c r="D106" s="142"/>
      <c r="E106" s="142"/>
      <c r="F106" s="143"/>
      <c r="G106" s="96" t="s">
        <v>39</v>
      </c>
      <c r="H106" s="96" t="s">
        <v>74</v>
      </c>
      <c r="I106" s="96"/>
      <c r="J106" s="96"/>
      <c r="K106" s="97" t="str">
        <f t="shared" ref="K106" si="91">CONCATENATE(G106,L106)</f>
        <v>EEA</v>
      </c>
      <c r="L106" s="98" t="str">
        <f t="shared" ref="L106" si="92">IF(OR(ISBLANK(I106),ISBLANK(J106)),IF(OR(G106="ALI",G106="AIE"),"L",IF(ISBLANK(G106),"","A")),IF(G106="EE",IF(J106&gt;=3,IF(I106&gt;=5,"H","A"),IF(J106&gt;=2,IF(I106&gt;=16,"H",IF(I106&lt;=4,"L","A")),IF(I106&lt;=15,"L","A"))),IF(OR(G106="SE",G106="CE"),IF(J106&gt;=4,IF(I106&gt;=6,"H","A"),IF(J106&gt;=2,IF(I106&gt;=20,"H",IF(I106&lt;=5,"L","A")),IF(I106&lt;=19,"L","A"))),IF(OR(G106="ALI",G106="AIE"),IF(J106&gt;=6,IF(I106&gt;=20,"H","A"),IF(J106&gt;=2,IF(I106&gt;=51,"H",IF(I106&lt;=19,"L","A")),IF(I106&lt;=50,"L","A")))))))</f>
        <v>A</v>
      </c>
      <c r="M106" s="99" t="str">
        <f t="shared" ref="M106" si="93">IF(L106="L","Baixa",IF(L106="A","Média",IF(L106="","","Alta")))</f>
        <v>Média</v>
      </c>
      <c r="N106" s="97">
        <f t="shared" ref="N106" si="94">IF(ISBLANK(G106),"",IF(G106="ALI",IF(L106="L",7,IF(L106="A",10,15)),IF(G106="AIE",IF(L106="L",5,IF(L106="A",7,10)),IF(G106="SE",IF(L106="L",4,IF(L106="A",5,7)),IF(OR(G106="EE",G106="CE"),IF(L106="L",3,IF(L106="A",4,6)))))))</f>
        <v>4</v>
      </c>
      <c r="O106" s="100">
        <f>IF(H106="I",N106*Contagem!$U$11,IF(H106="E",N106*Contagem!$U$13,IF(H106="A",N106*Contagem!$U$12,IF(H106="T",N106*Contagem!$U$14,""))))</f>
        <v>4</v>
      </c>
      <c r="P106" s="121"/>
      <c r="Q106" s="121"/>
      <c r="R106" s="121"/>
      <c r="S106" s="115"/>
      <c r="T106" s="115"/>
      <c r="U106" s="115"/>
      <c r="V106" s="115"/>
      <c r="W106" s="115"/>
    </row>
    <row r="107" spans="1:23" s="77" customFormat="1" ht="13.5" customHeight="1" x14ac:dyDescent="0.25">
      <c r="A107" s="141" t="s">
        <v>75</v>
      </c>
      <c r="B107" s="142"/>
      <c r="C107" s="142"/>
      <c r="D107" s="142"/>
      <c r="E107" s="142"/>
      <c r="F107" s="143"/>
      <c r="G107" s="96" t="s">
        <v>39</v>
      </c>
      <c r="H107" s="96" t="s">
        <v>74</v>
      </c>
      <c r="I107" s="96"/>
      <c r="J107" s="96"/>
      <c r="K107" s="97" t="str">
        <f>CONCATENATE(G107,L107)</f>
        <v>EEA</v>
      </c>
      <c r="L107" s="98" t="str">
        <f>IF(OR(ISBLANK(I107),ISBLANK(J107)),IF(OR(G107="ALI",G107="AIE"),"L",IF(ISBLANK(G107),"","A")),IF(G107="EE",IF(J107&gt;=3,IF(I107&gt;=5,"H","A"),IF(J107&gt;=2,IF(I107&gt;=16,"H",IF(I107&lt;=4,"L","A")),IF(I107&lt;=15,"L","A"))),IF(OR(G107="SE",G107="CE"),IF(J107&gt;=4,IF(I107&gt;=6,"H","A"),IF(J107&gt;=2,IF(I107&gt;=20,"H",IF(I107&lt;=5,"L","A")),IF(I107&lt;=19,"L","A"))),IF(OR(G107="ALI",G107="AIE"),IF(J107&gt;=6,IF(I107&gt;=20,"H","A"),IF(J107&gt;=2,IF(I107&gt;=51,"H",IF(I107&lt;=19,"L","A")),IF(I107&lt;=50,"L","A")))))))</f>
        <v>A</v>
      </c>
      <c r="M107" s="99" t="str">
        <f>IF(L107="L","Baixa",IF(L107="A","Média",IF(L107="","","Alta")))</f>
        <v>Média</v>
      </c>
      <c r="N107" s="97">
        <f>IF(ISBLANK(G107),"",IF(G107="ALI",IF(L107="L",7,IF(L107="A",10,15)),IF(G107="AIE",IF(L107="L",5,IF(L107="A",7,10)),IF(G107="SE",IF(L107="L",4,IF(L107="A",5,7)),IF(OR(G107="EE",G107="CE"),IF(L107="L",3,IF(L107="A",4,6)))))))</f>
        <v>4</v>
      </c>
      <c r="O107" s="100">
        <f>IF(H107="I",N107*Contagem!$U$11,IF(H107="E",N107*Contagem!$U$13,IF(H107="A",N107*Contagem!$U$12,IF(H107="T",N107*Contagem!$U$14,""))))</f>
        <v>4</v>
      </c>
      <c r="P107" s="121"/>
      <c r="Q107" s="121"/>
      <c r="R107" s="121"/>
      <c r="S107" s="115"/>
      <c r="T107" s="76"/>
      <c r="U107" s="76"/>
      <c r="V107" s="76"/>
      <c r="W107" s="76"/>
    </row>
    <row r="108" spans="1:23" s="66" customFormat="1" ht="13.5" customHeight="1" x14ac:dyDescent="0.25">
      <c r="A108" s="110" t="s">
        <v>82</v>
      </c>
      <c r="B108" s="111"/>
      <c r="C108" s="111"/>
      <c r="D108" s="111"/>
      <c r="E108" s="111"/>
      <c r="F108" s="112"/>
      <c r="G108" s="96" t="s">
        <v>38</v>
      </c>
      <c r="H108" s="96" t="s">
        <v>74</v>
      </c>
      <c r="I108" s="96"/>
      <c r="J108" s="96"/>
      <c r="K108" s="97" t="str">
        <f>CONCATENATE(G108,L108)</f>
        <v>CEA</v>
      </c>
      <c r="L108" s="98" t="str">
        <f>IF(OR(ISBLANK(I108),ISBLANK(J108)),IF(OR(G108="ALI",G108="AIE"),"L",IF(ISBLANK(G108),"","A")),IF(G108="EE",IF(J108&gt;=3,IF(I108&gt;=5,"H","A"),IF(J108&gt;=2,IF(I108&gt;=16,"H",IF(I108&lt;=4,"L","A")),IF(I108&lt;=15,"L","A"))),IF(OR(G108="SE",G108="CE"),IF(J108&gt;=4,IF(I108&gt;=6,"H","A"),IF(J108&gt;=2,IF(I108&gt;=20,"H",IF(I108&lt;=5,"L","A")),IF(I108&lt;=19,"L","A"))),IF(OR(G108="ALI",G108="AIE"),IF(J108&gt;=6,IF(I108&gt;=20,"H","A"),IF(J108&gt;=2,IF(I108&gt;=51,"H",IF(I108&lt;=19,"L","A")),IF(I108&lt;=50,"L","A")))))))</f>
        <v>A</v>
      </c>
      <c r="M108" s="99" t="str">
        <f>IF(L108="L","Baixa",IF(L108="A","Média",IF(L108="","","Alta")))</f>
        <v>Média</v>
      </c>
      <c r="N108" s="97">
        <f>IF(ISBLANK(G108),"",IF(G108="ALI",IF(L108="L",7,IF(L108="A",10,15)),IF(G108="AIE",IF(L108="L",5,IF(L108="A",7,10)),IF(G108="SE",IF(L108="L",4,IF(L108="A",5,7)),IF(OR(G108="EE",G108="CE"),IF(L108="L",3,IF(L108="A",4,6)))))))</f>
        <v>4</v>
      </c>
      <c r="O108" s="100">
        <f>IF(H108="I",N108*Contagem!$U$11,IF(H108="E",N108*Contagem!$U$13,IF(H108="A",N108*Contagem!$U$12,IF(H108="T",N108*Contagem!$U$14,""))))</f>
        <v>4</v>
      </c>
      <c r="P108" s="121"/>
      <c r="Q108" s="121"/>
      <c r="R108" s="121"/>
      <c r="S108" s="115"/>
      <c r="T108" s="115"/>
      <c r="U108" s="115"/>
      <c r="V108" s="115"/>
      <c r="W108" s="115"/>
    </row>
    <row r="109" spans="1:23" s="77" customFormat="1" ht="13.5" customHeight="1" x14ac:dyDescent="0.25">
      <c r="A109" s="141" t="s">
        <v>91</v>
      </c>
      <c r="B109" s="142"/>
      <c r="C109" s="142"/>
      <c r="D109" s="142"/>
      <c r="E109" s="142"/>
      <c r="F109" s="143"/>
      <c r="G109" s="96" t="s">
        <v>39</v>
      </c>
      <c r="H109" s="96" t="s">
        <v>74</v>
      </c>
      <c r="I109" s="96"/>
      <c r="J109" s="96"/>
      <c r="K109" s="97" t="str">
        <f>CONCATENATE(G109,L109)</f>
        <v>EEA</v>
      </c>
      <c r="L109" s="98" t="str">
        <f>IF(OR(ISBLANK(I109),ISBLANK(J109)),IF(OR(G109="ALI",G109="AIE"),"L",IF(ISBLANK(G109),"","A")),IF(G109="EE",IF(J109&gt;=3,IF(I109&gt;=5,"H","A"),IF(J109&gt;=2,IF(I109&gt;=16,"H",IF(I109&lt;=4,"L","A")),IF(I109&lt;=15,"L","A"))),IF(OR(G109="SE",G109="CE"),IF(J109&gt;=4,IF(I109&gt;=6,"H","A"),IF(J109&gt;=2,IF(I109&gt;=20,"H",IF(I109&lt;=5,"L","A")),IF(I109&lt;=19,"L","A"))),IF(OR(G109="ALI",G109="AIE"),IF(J109&gt;=6,IF(I109&gt;=20,"H","A"),IF(J109&gt;=2,IF(I109&gt;=51,"H",IF(I109&lt;=19,"L","A")),IF(I109&lt;=50,"L","A")))))))</f>
        <v>A</v>
      </c>
      <c r="M109" s="99" t="str">
        <f>IF(L109="L","Baixa",IF(L109="A","Média",IF(L109="","","Alta")))</f>
        <v>Média</v>
      </c>
      <c r="N109" s="97">
        <f>IF(ISBLANK(G109),"",IF(G109="ALI",IF(L109="L",7,IF(L109="A",10,15)),IF(G109="AIE",IF(L109="L",5,IF(L109="A",7,10)),IF(G109="SE",IF(L109="L",4,IF(L109="A",5,7)),IF(OR(G109="EE",G109="CE"),IF(L109="L",3,IF(L109="A",4,6)))))))</f>
        <v>4</v>
      </c>
      <c r="O109" s="100">
        <f>IF(H109="I",N109*Contagem!$U$11,IF(H109="E",N109*Contagem!$U$13,IF(H109="A",N109*Contagem!$U$12,IF(H109="T",N109*Contagem!$U$14,""))))</f>
        <v>4</v>
      </c>
      <c r="P109" s="121"/>
      <c r="Q109" s="121"/>
      <c r="R109" s="121"/>
      <c r="S109" s="115"/>
      <c r="T109" s="76"/>
      <c r="U109" s="76"/>
      <c r="V109" s="76"/>
      <c r="W109" s="76"/>
    </row>
    <row r="110" spans="1:23" s="66" customFormat="1" ht="13.5" customHeight="1" x14ac:dyDescent="0.25">
      <c r="A110" s="150"/>
      <c r="B110" s="151"/>
      <c r="C110" s="151"/>
      <c r="D110" s="151"/>
      <c r="E110" s="151"/>
      <c r="F110" s="152"/>
      <c r="G110" s="68"/>
      <c r="H110" s="68"/>
      <c r="I110" s="68"/>
      <c r="J110" s="68"/>
      <c r="K110" s="70" t="str">
        <f>CONCATENATE(G110,L110)</f>
        <v/>
      </c>
      <c r="L110" s="71" t="str">
        <f>IF(OR(ISBLANK(I110),ISBLANK(J110)),IF(OR(G110="ALI",G110="AIE"),"L",IF(ISBLANK(G110),"","A")),IF(G110="EE",IF(J110&gt;=3,IF(I110&gt;=5,"H","A"),IF(J110&gt;=2,IF(I110&gt;=16,"H",IF(I110&lt;=4,"L","A")),IF(I110&lt;=15,"L","A"))),IF(OR(G110="SE",G110="CE"),IF(J110&gt;=4,IF(I110&gt;=6,"H","A"),IF(J110&gt;=2,IF(I110&gt;=20,"H",IF(I110&lt;=5,"L","A")),IF(I110&lt;=19,"L","A"))),IF(OR(G110="ALI",G110="AIE"),IF(J110&gt;=6,IF(I110&gt;=20,"H","A"),IF(J110&gt;=2,IF(I110&gt;=51,"H",IF(I110&lt;=19,"L","A")),IF(I110&lt;=50,"L","A")))))))</f>
        <v/>
      </c>
      <c r="M110" s="72" t="str">
        <f>IF(L110="L","Baixa",IF(L110="A","Média",IF(L110="","","Alta")))</f>
        <v/>
      </c>
      <c r="N110" s="70" t="str">
        <f>IF(ISBLANK(G110),"",IF(G110="ALI",IF(L110="L",7,IF(L110="A",10,15)),IF(G110="AIE",IF(L110="L",5,IF(L110="A",7,10)),IF(G110="SE",IF(L110="L",4,IF(L110="A",5,7)),IF(OR(G110="EE",G110="CE"),IF(L110="L",3,IF(L110="A",4,6)))))))</f>
        <v/>
      </c>
      <c r="O110" s="73" t="str">
        <f>IF(H110="I",N110*Contagem!$U$11,IF(H110="E",N110*Contagem!$U$13,IF(H110="A",N110*Contagem!$U$12,IF(H110="T",N110*Contagem!$U$14,""))))</f>
        <v/>
      </c>
      <c r="P110" s="120"/>
      <c r="Q110" s="120"/>
      <c r="R110" s="120"/>
      <c r="S110" s="115"/>
      <c r="T110" s="115"/>
      <c r="U110" s="115"/>
      <c r="V110" s="115"/>
      <c r="W110" s="115"/>
    </row>
    <row r="111" spans="1:23" s="77" customFormat="1" ht="13.5" customHeight="1" x14ac:dyDescent="0.25">
      <c r="A111" s="172" t="s">
        <v>174</v>
      </c>
      <c r="B111" s="173"/>
      <c r="C111" s="173"/>
      <c r="D111" s="173"/>
      <c r="E111" s="173"/>
      <c r="F111" s="174"/>
      <c r="G111" s="78"/>
      <c r="H111" s="78"/>
      <c r="I111" s="78"/>
      <c r="J111" s="78"/>
      <c r="K111" s="70" t="str">
        <f t="shared" ref="K111" si="95">CONCATENATE(G111,L111)</f>
        <v/>
      </c>
      <c r="L111" s="71" t="str">
        <f t="shared" ref="L111" si="96">IF(OR(ISBLANK(I111),ISBLANK(J111)),IF(OR(G111="ALI",G111="AIE"),"L",IF(ISBLANK(G111),"","A")),IF(G111="EE",IF(J111&gt;=3,IF(I111&gt;=5,"H","A"),IF(J111&gt;=2,IF(I111&gt;=16,"H",IF(I111&lt;=4,"L","A")),IF(I111&lt;=15,"L","A"))),IF(OR(G111="SE",G111="CE"),IF(J111&gt;=4,IF(I111&gt;=6,"H","A"),IF(J111&gt;=2,IF(I111&gt;=20,"H",IF(I111&lt;=5,"L","A")),IF(I111&lt;=19,"L","A"))),IF(OR(G111="ALI",G111="AIE"),IF(J111&gt;=6,IF(I111&gt;=20,"H","A"),IF(J111&gt;=2,IF(I111&gt;=51,"H",IF(I111&lt;=19,"L","A")),IF(I111&lt;=50,"L","A")))))))</f>
        <v/>
      </c>
      <c r="M111" s="72" t="str">
        <f t="shared" ref="M111" si="97">IF(L111="L","Baixa",IF(L111="A","Média",IF(L111="","","Alta")))</f>
        <v/>
      </c>
      <c r="N111" s="70" t="str">
        <f t="shared" ref="N111" si="98">IF(ISBLANK(G111),"",IF(G111="ALI",IF(L111="L",7,IF(L111="A",10,15)),IF(G111="AIE",IF(L111="L",5,IF(L111="A",7,10)),IF(G111="SE",IF(L111="L",4,IF(L111="A",5,7)),IF(OR(G111="EE",G111="CE"),IF(L111="L",3,IF(L111="A",4,6)))))))</f>
        <v/>
      </c>
      <c r="O111" s="73" t="str">
        <f>IF(H111="I",N111*Contagem!$U$11,IF(H111="E",N111*Contagem!$U$13,IF(H111="A",N111*Contagem!$U$12,IF(H111="T",N111*Contagem!$U$14,""))))</f>
        <v/>
      </c>
      <c r="P111" s="120"/>
      <c r="Q111" s="120"/>
      <c r="R111" s="120"/>
      <c r="S111" s="92"/>
      <c r="T111" s="76"/>
      <c r="U111" s="76"/>
      <c r="V111" s="76"/>
      <c r="W111" s="76"/>
    </row>
    <row r="112" spans="1:23" s="66" customFormat="1" ht="13.5" customHeight="1" x14ac:dyDescent="0.25">
      <c r="A112" s="113" t="s">
        <v>130</v>
      </c>
      <c r="B112" s="111"/>
      <c r="C112" s="111"/>
      <c r="D112" s="111"/>
      <c r="E112" s="111"/>
      <c r="F112" s="112"/>
      <c r="G112" s="96"/>
      <c r="H112" s="96"/>
      <c r="I112" s="96"/>
      <c r="J112" s="96"/>
      <c r="K112" s="97" t="str">
        <f>CONCATENATE(G112,L112)</f>
        <v/>
      </c>
      <c r="L112" s="98" t="str">
        <f>IF(OR(ISBLANK(I112),ISBLANK(J112)),IF(OR(G112="ALI",G112="AIE"),"L",IF(ISBLANK(G112),"","A")),IF(G112="EE",IF(J112&gt;=3,IF(I112&gt;=5,"H","A"),IF(J112&gt;=2,IF(I112&gt;=16,"H",IF(I112&lt;=4,"L","A")),IF(I112&lt;=15,"L","A"))),IF(OR(G112="SE",G112="CE"),IF(J112&gt;=4,IF(I112&gt;=6,"H","A"),IF(J112&gt;=2,IF(I112&gt;=20,"H",IF(I112&lt;=5,"L","A")),IF(I112&lt;=19,"L","A"))),IF(OR(G112="ALI",G112="AIE"),IF(J112&gt;=6,IF(I112&gt;=20,"H","A"),IF(J112&gt;=2,IF(I112&gt;=51,"H",IF(I112&lt;=19,"L","A")),IF(I112&lt;=50,"L","A")))))))</f>
        <v/>
      </c>
      <c r="M112" s="99" t="str">
        <f>IF(L112="L","Baixa",IF(L112="A","Média",IF(L112="","","Alta")))</f>
        <v/>
      </c>
      <c r="N112" s="97" t="str">
        <f>IF(ISBLANK(G112),"",IF(G112="ALI",IF(L112="L",7,IF(L112="A",10,15)),IF(G112="AIE",IF(L112="L",5,IF(L112="A",7,10)),IF(G112="SE",IF(L112="L",4,IF(L112="A",5,7)),IF(OR(G112="EE",G112="CE"),IF(L112="L",3,IF(L112="A",4,6)))))))</f>
        <v/>
      </c>
      <c r="O112" s="100" t="str">
        <f>IF(H112="I",N112*Contagem!$U$11,IF(H112="E",N112*Contagem!$U$13,IF(H112="A",N112*Contagem!$U$12,IF(H112="T",N112*Contagem!$U$14,""))))</f>
        <v/>
      </c>
      <c r="P112" s="121"/>
      <c r="Q112" s="121"/>
      <c r="R112" s="121"/>
      <c r="S112" s="115"/>
      <c r="T112" s="115"/>
      <c r="U112" s="115"/>
      <c r="V112" s="115"/>
      <c r="W112" s="115"/>
    </row>
    <row r="113" spans="1:23" s="66" customFormat="1" ht="13.5" customHeight="1" x14ac:dyDescent="0.25">
      <c r="A113" s="144" t="s">
        <v>80</v>
      </c>
      <c r="B113" s="145"/>
      <c r="C113" s="145"/>
      <c r="D113" s="145"/>
      <c r="E113" s="145"/>
      <c r="F113" s="146"/>
      <c r="G113" s="101" t="s">
        <v>39</v>
      </c>
      <c r="H113" s="101" t="s">
        <v>74</v>
      </c>
      <c r="I113" s="96"/>
      <c r="J113" s="96"/>
      <c r="K113" s="97" t="str">
        <f t="shared" ref="K113:K117" si="99">CONCATENATE(G113,L113)</f>
        <v>EEA</v>
      </c>
      <c r="L113" s="98" t="str">
        <f t="shared" ref="L113:L117" si="100">IF(OR(ISBLANK(I113),ISBLANK(J113)),IF(OR(G113="ALI",G113="AIE"),"L",IF(ISBLANK(G113),"","A")),IF(G113="EE",IF(J113&gt;=3,IF(I113&gt;=5,"H","A"),IF(J113&gt;=2,IF(I113&gt;=16,"H",IF(I113&lt;=4,"L","A")),IF(I113&lt;=15,"L","A"))),IF(OR(G113="SE",G113="CE"),IF(J113&gt;=4,IF(I113&gt;=6,"H","A"),IF(J113&gt;=2,IF(I113&gt;=20,"H",IF(I113&lt;=5,"L","A")),IF(I113&lt;=19,"L","A"))),IF(OR(G113="ALI",G113="AIE"),IF(J113&gt;=6,IF(I113&gt;=20,"H","A"),IF(J113&gt;=2,IF(I113&gt;=51,"H",IF(I113&lt;=19,"L","A")),IF(I113&lt;=50,"L","A")))))))</f>
        <v>A</v>
      </c>
      <c r="M113" s="99" t="str">
        <f t="shared" ref="M113:M117" si="101">IF(L113="L","Baixa",IF(L113="A","Média",IF(L113="","","Alta")))</f>
        <v>Média</v>
      </c>
      <c r="N113" s="97">
        <f t="shared" ref="N113:N117" si="102">IF(ISBLANK(G113),"",IF(G113="ALI",IF(L113="L",7,IF(L113="A",10,15)),IF(G113="AIE",IF(L113="L",5,IF(L113="A",7,10)),IF(G113="SE",IF(L113="L",4,IF(L113="A",5,7)),IF(OR(G113="EE",G113="CE"),IF(L113="L",3,IF(L113="A",4,6)))))))</f>
        <v>4</v>
      </c>
      <c r="O113" s="100">
        <f>IF(H113="I",N113*Contagem!$U$11,IF(H113="E",N113*Contagem!$U$13,IF(H113="A",N113*Contagem!$U$12,IF(H113="T",N113*Contagem!$U$14,""))))</f>
        <v>4</v>
      </c>
      <c r="P113" s="121"/>
      <c r="Q113" s="121"/>
      <c r="R113" s="121"/>
      <c r="S113" s="115"/>
      <c r="T113" s="115"/>
      <c r="U113" s="115"/>
      <c r="V113" s="115"/>
      <c r="W113" s="115"/>
    </row>
    <row r="114" spans="1:23" s="66" customFormat="1" ht="13.5" customHeight="1" x14ac:dyDescent="0.25">
      <c r="A114" s="141" t="s">
        <v>81</v>
      </c>
      <c r="B114" s="142"/>
      <c r="C114" s="142"/>
      <c r="D114" s="142"/>
      <c r="E114" s="142"/>
      <c r="F114" s="143"/>
      <c r="G114" s="96" t="s">
        <v>39</v>
      </c>
      <c r="H114" s="96" t="s">
        <v>74</v>
      </c>
      <c r="I114" s="96"/>
      <c r="J114" s="96"/>
      <c r="K114" s="97" t="str">
        <f t="shared" si="99"/>
        <v>EEA</v>
      </c>
      <c r="L114" s="98" t="str">
        <f t="shared" si="100"/>
        <v>A</v>
      </c>
      <c r="M114" s="99" t="str">
        <f t="shared" si="101"/>
        <v>Média</v>
      </c>
      <c r="N114" s="97">
        <f t="shared" si="102"/>
        <v>4</v>
      </c>
      <c r="O114" s="100">
        <f>IF(H114="I",N114*Contagem!$U$11,IF(H114="E",N114*Contagem!$U$13,IF(H114="A",N114*Contagem!$U$12,IF(H114="T",N114*Contagem!$U$14,""))))</f>
        <v>4</v>
      </c>
      <c r="P114" s="121"/>
      <c r="Q114" s="121"/>
      <c r="R114" s="121"/>
      <c r="S114" s="115"/>
      <c r="T114" s="115"/>
      <c r="U114" s="115"/>
      <c r="V114" s="115"/>
      <c r="W114" s="115"/>
    </row>
    <row r="115" spans="1:23" s="77" customFormat="1" ht="13.5" customHeight="1" x14ac:dyDescent="0.25">
      <c r="A115" s="141" t="s">
        <v>75</v>
      </c>
      <c r="B115" s="142"/>
      <c r="C115" s="142"/>
      <c r="D115" s="142"/>
      <c r="E115" s="142"/>
      <c r="F115" s="143"/>
      <c r="G115" s="96" t="s">
        <v>39</v>
      </c>
      <c r="H115" s="96" t="s">
        <v>74</v>
      </c>
      <c r="I115" s="101"/>
      <c r="J115" s="101"/>
      <c r="K115" s="97" t="str">
        <f t="shared" si="99"/>
        <v>EEA</v>
      </c>
      <c r="L115" s="98" t="str">
        <f t="shared" si="100"/>
        <v>A</v>
      </c>
      <c r="M115" s="99" t="str">
        <f t="shared" si="101"/>
        <v>Média</v>
      </c>
      <c r="N115" s="97">
        <f t="shared" si="102"/>
        <v>4</v>
      </c>
      <c r="O115" s="100">
        <f>IF(H115="I",N115*Contagem!$U$11,IF(H115="E",N115*Contagem!$U$13,IF(H115="A",N115*Contagem!$U$12,IF(H115="T",N115*Contagem!$U$14,""))))</f>
        <v>4</v>
      </c>
      <c r="P115" s="121"/>
      <c r="Q115" s="121"/>
      <c r="R115" s="121"/>
      <c r="S115" s="92"/>
      <c r="T115" s="76"/>
      <c r="U115" s="76"/>
      <c r="V115" s="76"/>
      <c r="W115" s="76"/>
    </row>
    <row r="116" spans="1:23" s="77" customFormat="1" ht="13.5" customHeight="1" x14ac:dyDescent="0.25">
      <c r="A116" s="110" t="s">
        <v>82</v>
      </c>
      <c r="B116" s="111"/>
      <c r="C116" s="111"/>
      <c r="D116" s="111"/>
      <c r="E116" s="111"/>
      <c r="F116" s="112"/>
      <c r="G116" s="96" t="s">
        <v>38</v>
      </c>
      <c r="H116" s="96" t="s">
        <v>74</v>
      </c>
      <c r="I116" s="101"/>
      <c r="J116" s="101"/>
      <c r="K116" s="97" t="str">
        <f t="shared" si="99"/>
        <v>CEA</v>
      </c>
      <c r="L116" s="98" t="str">
        <f t="shared" si="100"/>
        <v>A</v>
      </c>
      <c r="M116" s="99" t="str">
        <f t="shared" si="101"/>
        <v>Média</v>
      </c>
      <c r="N116" s="97">
        <f t="shared" si="102"/>
        <v>4</v>
      </c>
      <c r="O116" s="100">
        <f>IF(H116="I",N116*Contagem!$U$11,IF(H116="E",N116*Contagem!$U$13,IF(H116="A",N116*Contagem!$U$12,IF(H116="T",N116*Contagem!$U$14,""))))</f>
        <v>4</v>
      </c>
      <c r="P116" s="121"/>
      <c r="Q116" s="121"/>
      <c r="R116" s="121"/>
      <c r="S116" s="92"/>
      <c r="T116" s="76"/>
      <c r="U116" s="76"/>
      <c r="V116" s="76"/>
      <c r="W116" s="76"/>
    </row>
    <row r="117" spans="1:23" s="77" customFormat="1" ht="13.5" customHeight="1" x14ac:dyDescent="0.25">
      <c r="A117" s="141" t="s">
        <v>91</v>
      </c>
      <c r="B117" s="142"/>
      <c r="C117" s="142"/>
      <c r="D117" s="142"/>
      <c r="E117" s="142"/>
      <c r="F117" s="143"/>
      <c r="G117" s="96" t="s">
        <v>39</v>
      </c>
      <c r="H117" s="96" t="s">
        <v>74</v>
      </c>
      <c r="I117" s="101"/>
      <c r="J117" s="101"/>
      <c r="K117" s="97" t="str">
        <f t="shared" si="99"/>
        <v>EEA</v>
      </c>
      <c r="L117" s="98" t="str">
        <f t="shared" si="100"/>
        <v>A</v>
      </c>
      <c r="M117" s="99" t="str">
        <f t="shared" si="101"/>
        <v>Média</v>
      </c>
      <c r="N117" s="97">
        <f t="shared" si="102"/>
        <v>4</v>
      </c>
      <c r="O117" s="100">
        <f>IF(H117="I",N117*Contagem!$U$11,IF(H117="E",N117*Contagem!$U$13,IF(H117="A",N117*Contagem!$U$12,IF(H117="T",N117*Contagem!$U$14,""))))</f>
        <v>4</v>
      </c>
      <c r="P117" s="121"/>
      <c r="Q117" s="121"/>
      <c r="R117" s="121"/>
      <c r="S117" s="92"/>
      <c r="T117" s="76"/>
      <c r="U117" s="76"/>
      <c r="V117" s="76"/>
      <c r="W117" s="76"/>
    </row>
    <row r="118" spans="1:23" s="66" customFormat="1" ht="13.5" customHeight="1" x14ac:dyDescent="0.25">
      <c r="A118" s="150"/>
      <c r="B118" s="151"/>
      <c r="C118" s="151"/>
      <c r="D118" s="151"/>
      <c r="E118" s="151"/>
      <c r="F118" s="152"/>
      <c r="G118" s="68"/>
      <c r="H118" s="68"/>
      <c r="I118" s="68"/>
      <c r="J118" s="68"/>
      <c r="K118" s="70" t="str">
        <f t="shared" ref="K118:K125" si="103">CONCATENATE(G118,L118)</f>
        <v/>
      </c>
      <c r="L118" s="71" t="str">
        <f t="shared" ref="L118:L125" si="104">IF(OR(ISBLANK(I118),ISBLANK(J118)),IF(OR(G118="ALI",G118="AIE"),"L",IF(ISBLANK(G118),"","A")),IF(G118="EE",IF(J118&gt;=3,IF(I118&gt;=5,"H","A"),IF(J118&gt;=2,IF(I118&gt;=16,"H",IF(I118&lt;=4,"L","A")),IF(I118&lt;=15,"L","A"))),IF(OR(G118="SE",G118="CE"),IF(J118&gt;=4,IF(I118&gt;=6,"H","A"),IF(J118&gt;=2,IF(I118&gt;=20,"H",IF(I118&lt;=5,"L","A")),IF(I118&lt;=19,"L","A"))),IF(OR(G118="ALI",G118="AIE"),IF(J118&gt;=6,IF(I118&gt;=20,"H","A"),IF(J118&gt;=2,IF(I118&gt;=51,"H",IF(I118&lt;=19,"L","A")),IF(I118&lt;=50,"L","A")))))))</f>
        <v/>
      </c>
      <c r="M118" s="72" t="str">
        <f t="shared" ref="M118:M125" si="105">IF(L118="L","Baixa",IF(L118="A","Média",IF(L118="","","Alta")))</f>
        <v/>
      </c>
      <c r="N118" s="70" t="str">
        <f t="shared" ref="N118:N125" si="106">IF(ISBLANK(G118),"",IF(G118="ALI",IF(L118="L",7,IF(L118="A",10,15)),IF(G118="AIE",IF(L118="L",5,IF(L118="A",7,10)),IF(G118="SE",IF(L118="L",4,IF(L118="A",5,7)),IF(OR(G118="EE",G118="CE"),IF(L118="L",3,IF(L118="A",4,6)))))))</f>
        <v/>
      </c>
      <c r="O118" s="73" t="str">
        <f>IF(H118="I",N118*Contagem!$U$11,IF(H118="E",N118*Contagem!$U$13,IF(H118="A",N118*Contagem!$U$12,IF(H118="T",N118*Contagem!$U$14,""))))</f>
        <v/>
      </c>
      <c r="P118" s="120"/>
      <c r="Q118" s="120"/>
      <c r="R118" s="120"/>
      <c r="S118" s="115"/>
      <c r="T118" s="115"/>
      <c r="U118" s="115"/>
      <c r="V118" s="115"/>
      <c r="W118" s="115"/>
    </row>
    <row r="119" spans="1:23" s="66" customFormat="1" ht="13.5" customHeight="1" x14ac:dyDescent="0.25">
      <c r="A119" s="113" t="s">
        <v>134</v>
      </c>
      <c r="B119" s="111"/>
      <c r="C119" s="111"/>
      <c r="D119" s="111"/>
      <c r="E119" s="111"/>
      <c r="F119" s="112"/>
      <c r="G119" s="68"/>
      <c r="H119" s="68"/>
      <c r="I119" s="96"/>
      <c r="J119" s="96"/>
      <c r="K119" s="97" t="str">
        <f t="shared" si="103"/>
        <v/>
      </c>
      <c r="L119" s="98" t="str">
        <f t="shared" si="104"/>
        <v/>
      </c>
      <c r="M119" s="99" t="str">
        <f t="shared" si="105"/>
        <v/>
      </c>
      <c r="N119" s="97" t="str">
        <f t="shared" si="106"/>
        <v/>
      </c>
      <c r="O119" s="100" t="str">
        <f>IF(H119="I",N119*Contagem!$U$11,IF(H119="E",N119*Contagem!$U$13,IF(H119="A",N119*Contagem!$U$12,IF(H119="T",N119*Contagem!$U$14,""))))</f>
        <v/>
      </c>
      <c r="P119" s="121"/>
      <c r="Q119" s="121"/>
      <c r="R119" s="121"/>
      <c r="S119" s="115"/>
      <c r="T119" s="115"/>
      <c r="U119" s="115"/>
      <c r="V119" s="115"/>
      <c r="W119" s="115"/>
    </row>
    <row r="120" spans="1:23" s="66" customFormat="1" ht="13.5" customHeight="1" x14ac:dyDescent="0.25">
      <c r="A120" s="144" t="s">
        <v>80</v>
      </c>
      <c r="B120" s="145"/>
      <c r="C120" s="145"/>
      <c r="D120" s="145"/>
      <c r="E120" s="145"/>
      <c r="F120" s="146"/>
      <c r="G120" s="101" t="s">
        <v>39</v>
      </c>
      <c r="H120" s="101" t="s">
        <v>74</v>
      </c>
      <c r="I120" s="96"/>
      <c r="J120" s="96"/>
      <c r="K120" s="97" t="str">
        <f t="shared" si="103"/>
        <v>EEA</v>
      </c>
      <c r="L120" s="98" t="str">
        <f t="shared" si="104"/>
        <v>A</v>
      </c>
      <c r="M120" s="99" t="str">
        <f t="shared" si="105"/>
        <v>Média</v>
      </c>
      <c r="N120" s="97">
        <f t="shared" si="106"/>
        <v>4</v>
      </c>
      <c r="O120" s="100">
        <f>IF(H120="I",N120*Contagem!$U$11,IF(H120="E",N120*Contagem!$U$13,IF(H120="A",N120*Contagem!$U$12,IF(H120="T",N120*Contagem!$U$14,""))))</f>
        <v>4</v>
      </c>
      <c r="P120" s="121"/>
      <c r="Q120" s="121"/>
      <c r="R120" s="121"/>
      <c r="S120" s="115"/>
      <c r="T120" s="115"/>
      <c r="U120" s="115"/>
      <c r="V120" s="115"/>
      <c r="W120" s="115"/>
    </row>
    <row r="121" spans="1:23" s="66" customFormat="1" ht="13.5" customHeight="1" x14ac:dyDescent="0.25">
      <c r="A121" s="141" t="s">
        <v>81</v>
      </c>
      <c r="B121" s="142"/>
      <c r="C121" s="142"/>
      <c r="D121" s="142"/>
      <c r="E121" s="142"/>
      <c r="F121" s="143"/>
      <c r="G121" s="96" t="s">
        <v>39</v>
      </c>
      <c r="H121" s="96" t="s">
        <v>74</v>
      </c>
      <c r="I121" s="96"/>
      <c r="J121" s="96"/>
      <c r="K121" s="97" t="str">
        <f t="shared" si="103"/>
        <v>EEA</v>
      </c>
      <c r="L121" s="98" t="str">
        <f t="shared" si="104"/>
        <v>A</v>
      </c>
      <c r="M121" s="99" t="str">
        <f t="shared" si="105"/>
        <v>Média</v>
      </c>
      <c r="N121" s="97">
        <f t="shared" si="106"/>
        <v>4</v>
      </c>
      <c r="O121" s="100">
        <f>IF(H121="I",N121*Contagem!$U$11,IF(H121="E",N121*Contagem!$U$13,IF(H121="A",N121*Contagem!$U$12,IF(H121="T",N121*Contagem!$U$14,""))))</f>
        <v>4</v>
      </c>
      <c r="P121" s="121"/>
      <c r="Q121" s="121"/>
      <c r="R121" s="121"/>
      <c r="S121" s="115"/>
      <c r="T121" s="115"/>
      <c r="U121" s="115"/>
      <c r="V121" s="115"/>
      <c r="W121" s="115"/>
    </row>
    <row r="122" spans="1:23" s="77" customFormat="1" ht="13.5" customHeight="1" x14ac:dyDescent="0.25">
      <c r="A122" s="141" t="s">
        <v>75</v>
      </c>
      <c r="B122" s="142"/>
      <c r="C122" s="142"/>
      <c r="D122" s="142"/>
      <c r="E122" s="142"/>
      <c r="F122" s="143"/>
      <c r="G122" s="96" t="s">
        <v>39</v>
      </c>
      <c r="H122" s="96" t="s">
        <v>74</v>
      </c>
      <c r="I122" s="101"/>
      <c r="J122" s="101"/>
      <c r="K122" s="97" t="str">
        <f t="shared" si="103"/>
        <v>EEA</v>
      </c>
      <c r="L122" s="98" t="str">
        <f t="shared" si="104"/>
        <v>A</v>
      </c>
      <c r="M122" s="99" t="str">
        <f t="shared" si="105"/>
        <v>Média</v>
      </c>
      <c r="N122" s="97">
        <f t="shared" si="106"/>
        <v>4</v>
      </c>
      <c r="O122" s="100">
        <f>IF(H122="I",N122*Contagem!$U$11,IF(H122="E",N122*Contagem!$U$13,IF(H122="A",N122*Contagem!$U$12,IF(H122="T",N122*Contagem!$U$14,""))))</f>
        <v>4</v>
      </c>
      <c r="P122" s="121"/>
      <c r="Q122" s="121"/>
      <c r="R122" s="121"/>
      <c r="S122" s="92"/>
      <c r="T122" s="76"/>
      <c r="U122" s="76"/>
      <c r="V122" s="76"/>
      <c r="W122" s="76"/>
    </row>
    <row r="123" spans="1:23" s="77" customFormat="1" ht="13.5" customHeight="1" x14ac:dyDescent="0.25">
      <c r="A123" s="110" t="s">
        <v>82</v>
      </c>
      <c r="B123" s="111"/>
      <c r="C123" s="111"/>
      <c r="D123" s="111"/>
      <c r="E123" s="111"/>
      <c r="F123" s="112"/>
      <c r="G123" s="96" t="s">
        <v>38</v>
      </c>
      <c r="H123" s="96" t="s">
        <v>74</v>
      </c>
      <c r="I123" s="101"/>
      <c r="J123" s="101"/>
      <c r="K123" s="97" t="str">
        <f t="shared" si="103"/>
        <v>CEA</v>
      </c>
      <c r="L123" s="98" t="str">
        <f t="shared" si="104"/>
        <v>A</v>
      </c>
      <c r="M123" s="99" t="str">
        <f t="shared" si="105"/>
        <v>Média</v>
      </c>
      <c r="N123" s="97">
        <f t="shared" si="106"/>
        <v>4</v>
      </c>
      <c r="O123" s="100">
        <f>IF(H123="I",N123*Contagem!$U$11,IF(H123="E",N123*Contagem!$U$13,IF(H123="A",N123*Contagem!$U$12,IF(H123="T",N123*Contagem!$U$14,""))))</f>
        <v>4</v>
      </c>
      <c r="P123" s="121"/>
      <c r="Q123" s="121"/>
      <c r="R123" s="121"/>
      <c r="S123" s="92"/>
      <c r="T123" s="76"/>
      <c r="U123" s="76"/>
      <c r="V123" s="76"/>
      <c r="W123" s="76"/>
    </row>
    <row r="124" spans="1:23" s="77" customFormat="1" ht="13.5" customHeight="1" x14ac:dyDescent="0.25">
      <c r="A124" s="141" t="s">
        <v>93</v>
      </c>
      <c r="B124" s="142"/>
      <c r="C124" s="142"/>
      <c r="D124" s="142"/>
      <c r="E124" s="142"/>
      <c r="F124" s="143"/>
      <c r="G124" s="96" t="s">
        <v>39</v>
      </c>
      <c r="H124" s="96" t="s">
        <v>74</v>
      </c>
      <c r="I124" s="101"/>
      <c r="J124" s="101"/>
      <c r="K124" s="97" t="str">
        <f t="shared" si="103"/>
        <v>EEA</v>
      </c>
      <c r="L124" s="98" t="str">
        <f t="shared" si="104"/>
        <v>A</v>
      </c>
      <c r="M124" s="99" t="str">
        <f t="shared" si="105"/>
        <v>Média</v>
      </c>
      <c r="N124" s="97">
        <f t="shared" si="106"/>
        <v>4</v>
      </c>
      <c r="O124" s="100">
        <f>IF(H124="I",N124*Contagem!$U$11,IF(H124="E",N124*Contagem!$U$13,IF(H124="A",N124*Contagem!$U$12,IF(H124="T",N124*Contagem!$U$14,""))))</f>
        <v>4</v>
      </c>
      <c r="P124" s="121"/>
      <c r="Q124" s="121"/>
      <c r="R124" s="121"/>
      <c r="S124" s="92"/>
      <c r="T124" s="76"/>
      <c r="U124" s="76"/>
      <c r="V124" s="76"/>
      <c r="W124" s="76"/>
    </row>
    <row r="125" spans="1:23" s="77" customFormat="1" ht="13.5" customHeight="1" x14ac:dyDescent="0.25">
      <c r="A125" s="141"/>
      <c r="B125" s="142"/>
      <c r="C125" s="142"/>
      <c r="D125" s="142"/>
      <c r="E125" s="142"/>
      <c r="F125" s="143"/>
      <c r="G125" s="96"/>
      <c r="H125" s="96"/>
      <c r="I125" s="96"/>
      <c r="J125" s="96"/>
      <c r="K125" s="97" t="str">
        <f t="shared" si="103"/>
        <v/>
      </c>
      <c r="L125" s="98" t="str">
        <f t="shared" si="104"/>
        <v/>
      </c>
      <c r="M125" s="99" t="str">
        <f t="shared" si="105"/>
        <v/>
      </c>
      <c r="N125" s="97" t="str">
        <f t="shared" si="106"/>
        <v/>
      </c>
      <c r="O125" s="100" t="str">
        <f>IF(H125="I",N125*Contagem!$U$11,IF(H125="E",N125*Contagem!$U$13,IF(H125="A",N125*Contagem!$U$12,IF(H125="T",N125*Contagem!$U$14,""))))</f>
        <v/>
      </c>
      <c r="P125" s="121"/>
      <c r="Q125" s="121"/>
      <c r="R125" s="121"/>
      <c r="S125" s="115"/>
      <c r="T125" s="76"/>
      <c r="U125" s="76"/>
      <c r="V125" s="76"/>
      <c r="W125" s="76"/>
    </row>
    <row r="126" spans="1:23" s="77" customFormat="1" ht="13.5" customHeight="1" x14ac:dyDescent="0.25">
      <c r="A126" s="172" t="s">
        <v>175</v>
      </c>
      <c r="B126" s="173"/>
      <c r="C126" s="173"/>
      <c r="D126" s="173"/>
      <c r="E126" s="173"/>
      <c r="F126" s="174"/>
      <c r="G126" s="78"/>
      <c r="H126" s="78"/>
      <c r="I126" s="78"/>
      <c r="J126" s="78"/>
      <c r="K126" s="70" t="str">
        <f t="shared" ref="K126" si="107">CONCATENATE(G126,L126)</f>
        <v/>
      </c>
      <c r="L126" s="71" t="str">
        <f t="shared" ref="L126" si="108">IF(OR(ISBLANK(I126),ISBLANK(J126)),IF(OR(G126="ALI",G126="AIE"),"L",IF(ISBLANK(G126),"","A")),IF(G126="EE",IF(J126&gt;=3,IF(I126&gt;=5,"H","A"),IF(J126&gt;=2,IF(I126&gt;=16,"H",IF(I126&lt;=4,"L","A")),IF(I126&lt;=15,"L","A"))),IF(OR(G126="SE",G126="CE"),IF(J126&gt;=4,IF(I126&gt;=6,"H","A"),IF(J126&gt;=2,IF(I126&gt;=20,"H",IF(I126&lt;=5,"L","A")),IF(I126&lt;=19,"L","A"))),IF(OR(G126="ALI",G126="AIE"),IF(J126&gt;=6,IF(I126&gt;=20,"H","A"),IF(J126&gt;=2,IF(I126&gt;=51,"H",IF(I126&lt;=19,"L","A")),IF(I126&lt;=50,"L","A")))))))</f>
        <v/>
      </c>
      <c r="M126" s="72" t="str">
        <f t="shared" ref="M126" si="109">IF(L126="L","Baixa",IF(L126="A","Média",IF(L126="","","Alta")))</f>
        <v/>
      </c>
      <c r="N126" s="70" t="str">
        <f t="shared" ref="N126" si="110">IF(ISBLANK(G126),"",IF(G126="ALI",IF(L126="L",7,IF(L126="A",10,15)),IF(G126="AIE",IF(L126="L",5,IF(L126="A",7,10)),IF(G126="SE",IF(L126="L",4,IF(L126="A",5,7)),IF(OR(G126="EE",G126="CE"),IF(L126="L",3,IF(L126="A",4,6)))))))</f>
        <v/>
      </c>
      <c r="O126" s="73" t="str">
        <f>IF(H126="I",N126*Contagem!$U$11,IF(H126="E",N126*Contagem!$U$13,IF(H126="A",N126*Contagem!$U$12,IF(H126="T",N126*Contagem!$U$14,""))))</f>
        <v/>
      </c>
      <c r="P126" s="120"/>
      <c r="Q126" s="120"/>
      <c r="R126" s="120"/>
      <c r="S126" s="92"/>
      <c r="T126" s="76"/>
      <c r="U126" s="76"/>
      <c r="V126" s="76"/>
      <c r="W126" s="76"/>
    </row>
    <row r="127" spans="1:23" s="77" customFormat="1" ht="13.5" customHeight="1" x14ac:dyDescent="0.25">
      <c r="A127" s="147" t="s">
        <v>135</v>
      </c>
      <c r="B127" s="148"/>
      <c r="C127" s="148"/>
      <c r="D127" s="148"/>
      <c r="E127" s="148"/>
      <c r="F127" s="149"/>
      <c r="G127" s="96"/>
      <c r="H127" s="96"/>
      <c r="I127" s="101"/>
      <c r="J127" s="101"/>
      <c r="K127" s="97" t="str">
        <f t="shared" ref="K127:K151" si="111">CONCATENATE(G127,L127)</f>
        <v/>
      </c>
      <c r="L127" s="98" t="str">
        <f t="shared" ref="L127:L151" si="112">IF(OR(ISBLANK(I127),ISBLANK(J127)),IF(OR(G127="ALI",G127="AIE"),"L",IF(ISBLANK(G127),"","A")),IF(G127="EE",IF(J127&gt;=3,IF(I127&gt;=5,"H","A"),IF(J127&gt;=2,IF(I127&gt;=16,"H",IF(I127&lt;=4,"L","A")),IF(I127&lt;=15,"L","A"))),IF(OR(G127="SE",G127="CE"),IF(J127&gt;=4,IF(I127&gt;=6,"H","A"),IF(J127&gt;=2,IF(I127&gt;=20,"H",IF(I127&lt;=5,"L","A")),IF(I127&lt;=19,"L","A"))),IF(OR(G127="ALI",G127="AIE"),IF(J127&gt;=6,IF(I127&gt;=20,"H","A"),IF(J127&gt;=2,IF(I127&gt;=51,"H",IF(I127&lt;=19,"L","A")),IF(I127&lt;=50,"L","A")))))))</f>
        <v/>
      </c>
      <c r="M127" s="99" t="str">
        <f t="shared" ref="M127:M151" si="113">IF(L127="L","Baixa",IF(L127="A","Média",IF(L127="","","Alta")))</f>
        <v/>
      </c>
      <c r="N127" s="97" t="str">
        <f t="shared" ref="N127:N151" si="114">IF(ISBLANK(G127),"",IF(G127="ALI",IF(L127="L",7,IF(L127="A",10,15)),IF(G127="AIE",IF(L127="L",5,IF(L127="A",7,10)),IF(G127="SE",IF(L127="L",4,IF(L127="A",5,7)),IF(OR(G127="EE",G127="CE"),IF(L127="L",3,IF(L127="A",4,6)))))))</f>
        <v/>
      </c>
      <c r="O127" s="100" t="str">
        <f>IF(H127="I",N127*Contagem!$U$11,IF(H127="E",N127*Contagem!$U$13,IF(H127="A",N127*Contagem!$U$12,IF(H127="T",N127*Contagem!$U$14,""))))</f>
        <v/>
      </c>
      <c r="P127" s="121"/>
      <c r="Q127" s="121"/>
      <c r="R127" s="121"/>
      <c r="S127" s="92"/>
      <c r="T127" s="76"/>
      <c r="U127" s="76"/>
      <c r="V127" s="76"/>
      <c r="W127" s="76"/>
    </row>
    <row r="128" spans="1:23" s="77" customFormat="1" ht="13.5" customHeight="1" x14ac:dyDescent="0.25">
      <c r="A128" s="141" t="s">
        <v>82</v>
      </c>
      <c r="B128" s="142"/>
      <c r="C128" s="142"/>
      <c r="D128" s="142"/>
      <c r="E128" s="142"/>
      <c r="F128" s="143"/>
      <c r="G128" s="96" t="s">
        <v>38</v>
      </c>
      <c r="H128" s="96" t="s">
        <v>74</v>
      </c>
      <c r="I128" s="101"/>
      <c r="J128" s="101"/>
      <c r="K128" s="97" t="str">
        <f t="shared" si="111"/>
        <v>CEA</v>
      </c>
      <c r="L128" s="98" t="str">
        <f t="shared" si="112"/>
        <v>A</v>
      </c>
      <c r="M128" s="99" t="str">
        <f t="shared" si="113"/>
        <v>Média</v>
      </c>
      <c r="N128" s="97">
        <f t="shared" si="114"/>
        <v>4</v>
      </c>
      <c r="O128" s="100">
        <f>IF(H128="I",N128*Contagem!$U$11,IF(H128="E",N128*Contagem!$U$13,IF(H128="A",N128*Contagem!$U$12,IF(H128="T",N128*Contagem!$U$14,""))))</f>
        <v>4</v>
      </c>
      <c r="P128" s="121"/>
      <c r="Q128" s="121"/>
      <c r="R128" s="121"/>
      <c r="S128" s="92"/>
      <c r="T128" s="76"/>
      <c r="U128" s="76"/>
      <c r="V128" s="76"/>
      <c r="W128" s="76"/>
    </row>
    <row r="129" spans="1:23" s="77" customFormat="1" ht="13.5" customHeight="1" x14ac:dyDescent="0.25">
      <c r="A129" s="141" t="s">
        <v>139</v>
      </c>
      <c r="B129" s="142"/>
      <c r="C129" s="142"/>
      <c r="D129" s="142"/>
      <c r="E129" s="142"/>
      <c r="F129" s="143"/>
      <c r="G129" s="96" t="s">
        <v>39</v>
      </c>
      <c r="H129" s="96" t="s">
        <v>74</v>
      </c>
      <c r="I129" s="101"/>
      <c r="J129" s="101"/>
      <c r="K129" s="97" t="str">
        <f t="shared" si="111"/>
        <v>EEA</v>
      </c>
      <c r="L129" s="98" t="str">
        <f t="shared" si="112"/>
        <v>A</v>
      </c>
      <c r="M129" s="99" t="str">
        <f t="shared" si="113"/>
        <v>Média</v>
      </c>
      <c r="N129" s="97">
        <f t="shared" si="114"/>
        <v>4</v>
      </c>
      <c r="O129" s="100">
        <f>IF(H129="I",N129*Contagem!$U$11,IF(H129="E",N129*Contagem!$U$13,IF(H129="A",N129*Contagem!$U$12,IF(H129="T",N129*Contagem!$U$14,""))))</f>
        <v>4</v>
      </c>
      <c r="P129" s="121"/>
      <c r="Q129" s="121"/>
      <c r="R129" s="121"/>
      <c r="S129" s="92"/>
      <c r="T129" s="76"/>
      <c r="U129" s="76"/>
      <c r="V129" s="76"/>
      <c r="W129" s="76"/>
    </row>
    <row r="130" spans="1:23" s="66" customFormat="1" ht="13.5" customHeight="1" x14ac:dyDescent="0.25">
      <c r="A130" s="141" t="s">
        <v>136</v>
      </c>
      <c r="B130" s="142"/>
      <c r="C130" s="142"/>
      <c r="D130" s="142"/>
      <c r="E130" s="142"/>
      <c r="F130" s="143"/>
      <c r="G130" s="96" t="s">
        <v>39</v>
      </c>
      <c r="H130" s="96" t="s">
        <v>74</v>
      </c>
      <c r="I130" s="101"/>
      <c r="J130" s="101"/>
      <c r="K130" s="97" t="str">
        <f t="shared" si="111"/>
        <v>EEA</v>
      </c>
      <c r="L130" s="98" t="str">
        <f t="shared" si="112"/>
        <v>A</v>
      </c>
      <c r="M130" s="99" t="str">
        <f t="shared" si="113"/>
        <v>Média</v>
      </c>
      <c r="N130" s="97">
        <f t="shared" si="114"/>
        <v>4</v>
      </c>
      <c r="O130" s="100">
        <f>IF(H130="I",N130*Contagem!$U$11,IF(H130="E",N130*Contagem!$U$13,IF(H130="A",N130*Contagem!$U$12,IF(H130="T",N130*Contagem!$U$14,""))))</f>
        <v>4</v>
      </c>
      <c r="P130" s="121"/>
      <c r="Q130" s="121"/>
      <c r="R130" s="121"/>
      <c r="S130" s="92"/>
      <c r="T130" s="115"/>
      <c r="U130" s="115"/>
      <c r="V130" s="115"/>
      <c r="W130" s="115"/>
    </row>
    <row r="131" spans="1:23" s="66" customFormat="1" ht="13.5" customHeight="1" x14ac:dyDescent="0.25">
      <c r="A131" s="141"/>
      <c r="B131" s="142"/>
      <c r="C131" s="142"/>
      <c r="D131" s="142"/>
      <c r="E131" s="142"/>
      <c r="F131" s="143"/>
      <c r="G131" s="96"/>
      <c r="H131" s="96"/>
      <c r="I131" s="101"/>
      <c r="J131" s="101"/>
      <c r="K131" s="97" t="str">
        <f t="shared" si="111"/>
        <v/>
      </c>
      <c r="L131" s="98" t="str">
        <f t="shared" si="112"/>
        <v/>
      </c>
      <c r="M131" s="99" t="str">
        <f t="shared" si="113"/>
        <v/>
      </c>
      <c r="N131" s="97" t="str">
        <f t="shared" si="114"/>
        <v/>
      </c>
      <c r="O131" s="100" t="str">
        <f>IF(H131="I",N131*Contagem!$U$11,IF(H131="E",N131*Contagem!$U$13,IF(H131="A",N131*Contagem!$U$12,IF(H131="T",N131*Contagem!$U$14,""))))</f>
        <v/>
      </c>
      <c r="P131" s="121"/>
      <c r="Q131" s="121"/>
      <c r="R131" s="121"/>
      <c r="S131" s="92"/>
      <c r="T131" s="115"/>
      <c r="U131" s="115"/>
      <c r="V131" s="115"/>
      <c r="W131" s="115"/>
    </row>
    <row r="132" spans="1:23" s="66" customFormat="1" ht="13.5" customHeight="1" x14ac:dyDescent="0.25">
      <c r="A132" s="147" t="s">
        <v>137</v>
      </c>
      <c r="B132" s="148"/>
      <c r="C132" s="148"/>
      <c r="D132" s="148"/>
      <c r="E132" s="148"/>
      <c r="F132" s="149"/>
      <c r="G132" s="96"/>
      <c r="H132" s="96"/>
      <c r="I132" s="101"/>
      <c r="J132" s="101"/>
      <c r="K132" s="97" t="str">
        <f t="shared" si="111"/>
        <v/>
      </c>
      <c r="L132" s="98" t="str">
        <f t="shared" si="112"/>
        <v/>
      </c>
      <c r="M132" s="99" t="str">
        <f t="shared" si="113"/>
        <v/>
      </c>
      <c r="N132" s="97" t="str">
        <f t="shared" si="114"/>
        <v/>
      </c>
      <c r="O132" s="100" t="str">
        <f>IF(H132="I",N132*Contagem!$U$11,IF(H132="E",N132*Contagem!$U$13,IF(H132="A",N132*Contagem!$U$12,IF(H132="T",N132*Contagem!$U$14,""))))</f>
        <v/>
      </c>
      <c r="P132" s="121"/>
      <c r="Q132" s="121"/>
      <c r="R132" s="121"/>
      <c r="S132" s="92" t="s">
        <v>138</v>
      </c>
      <c r="T132" s="115"/>
      <c r="U132" s="115"/>
      <c r="V132" s="115"/>
      <c r="W132" s="115"/>
    </row>
    <row r="133" spans="1:23" s="66" customFormat="1" ht="13.5" customHeight="1" x14ac:dyDescent="0.25">
      <c r="A133" s="141" t="s">
        <v>82</v>
      </c>
      <c r="B133" s="142"/>
      <c r="C133" s="142"/>
      <c r="D133" s="142"/>
      <c r="E133" s="142"/>
      <c r="F133" s="143"/>
      <c r="G133" s="96" t="s">
        <v>38</v>
      </c>
      <c r="H133" s="96" t="s">
        <v>74</v>
      </c>
      <c r="I133" s="101"/>
      <c r="J133" s="101"/>
      <c r="K133" s="97" t="str">
        <f t="shared" si="111"/>
        <v>CEA</v>
      </c>
      <c r="L133" s="98" t="str">
        <f t="shared" si="112"/>
        <v>A</v>
      </c>
      <c r="M133" s="99" t="str">
        <f t="shared" si="113"/>
        <v>Média</v>
      </c>
      <c r="N133" s="97">
        <f t="shared" si="114"/>
        <v>4</v>
      </c>
      <c r="O133" s="100">
        <f>IF(H133="I",N133*Contagem!$U$11,IF(H133="E",N133*Contagem!$U$13,IF(H133="A",N133*Contagem!$U$12,IF(H133="T",N133*Contagem!$U$14,""))))</f>
        <v>4</v>
      </c>
      <c r="P133" s="121"/>
      <c r="Q133" s="121"/>
      <c r="R133" s="121"/>
      <c r="S133" s="92"/>
      <c r="T133" s="115"/>
      <c r="U133" s="115"/>
      <c r="V133" s="115"/>
      <c r="W133" s="115"/>
    </row>
    <row r="134" spans="1:23" s="66" customFormat="1" ht="13.5" customHeight="1" x14ac:dyDescent="0.25">
      <c r="A134" s="141" t="s">
        <v>119</v>
      </c>
      <c r="B134" s="142"/>
      <c r="C134" s="142"/>
      <c r="D134" s="142"/>
      <c r="E134" s="142"/>
      <c r="F134" s="143"/>
      <c r="G134" s="96" t="s">
        <v>39</v>
      </c>
      <c r="H134" s="96" t="s">
        <v>74</v>
      </c>
      <c r="I134" s="101"/>
      <c r="J134" s="101"/>
      <c r="K134" s="97" t="str">
        <f t="shared" si="111"/>
        <v>EEA</v>
      </c>
      <c r="L134" s="98" t="str">
        <f t="shared" si="112"/>
        <v>A</v>
      </c>
      <c r="M134" s="99" t="str">
        <f t="shared" si="113"/>
        <v>Média</v>
      </c>
      <c r="N134" s="97">
        <f t="shared" si="114"/>
        <v>4</v>
      </c>
      <c r="O134" s="100">
        <f>IF(H134="I",N134*Contagem!$U$11,IF(H134="E",N134*Contagem!$U$13,IF(H134="A",N134*Contagem!$U$12,IF(H134="T",N134*Contagem!$U$14,""))))</f>
        <v>4</v>
      </c>
      <c r="P134" s="121"/>
      <c r="Q134" s="121"/>
      <c r="R134" s="121"/>
      <c r="S134" s="92"/>
      <c r="T134" s="115"/>
      <c r="U134" s="115"/>
      <c r="V134" s="115"/>
      <c r="W134" s="115"/>
    </row>
    <row r="135" spans="1:23" s="66" customFormat="1" ht="13.5" customHeight="1" x14ac:dyDescent="0.25">
      <c r="A135" s="141" t="s">
        <v>131</v>
      </c>
      <c r="B135" s="142"/>
      <c r="C135" s="142"/>
      <c r="D135" s="142"/>
      <c r="E135" s="142"/>
      <c r="F135" s="143"/>
      <c r="G135" s="96" t="s">
        <v>38</v>
      </c>
      <c r="H135" s="96" t="s">
        <v>74</v>
      </c>
      <c r="I135" s="101"/>
      <c r="J135" s="101"/>
      <c r="K135" s="97" t="str">
        <f t="shared" si="111"/>
        <v>CEA</v>
      </c>
      <c r="L135" s="98" t="str">
        <f t="shared" si="112"/>
        <v>A</v>
      </c>
      <c r="M135" s="99" t="str">
        <f t="shared" si="113"/>
        <v>Média</v>
      </c>
      <c r="N135" s="97">
        <f t="shared" si="114"/>
        <v>4</v>
      </c>
      <c r="O135" s="100">
        <f>IF(H135="I",N135*Contagem!$U$11,IF(H135="E",N135*Contagem!$U$13,IF(H135="A",N135*Contagem!$U$12,IF(H135="T",N135*Contagem!$U$14,""))))</f>
        <v>4</v>
      </c>
      <c r="P135" s="121"/>
      <c r="Q135" s="121"/>
      <c r="R135" s="121"/>
      <c r="S135" s="92"/>
      <c r="T135" s="115"/>
      <c r="U135" s="115"/>
      <c r="V135" s="115"/>
      <c r="W135" s="115"/>
    </row>
    <row r="136" spans="1:23" s="66" customFormat="1" ht="13.5" customHeight="1" x14ac:dyDescent="0.25">
      <c r="A136" s="141" t="s">
        <v>132</v>
      </c>
      <c r="B136" s="142"/>
      <c r="C136" s="142"/>
      <c r="D136" s="142"/>
      <c r="E136" s="142"/>
      <c r="F136" s="143"/>
      <c r="G136" s="96" t="s">
        <v>39</v>
      </c>
      <c r="H136" s="96" t="s">
        <v>74</v>
      </c>
      <c r="I136" s="101"/>
      <c r="J136" s="101"/>
      <c r="K136" s="97" t="str">
        <f t="shared" si="111"/>
        <v>EEA</v>
      </c>
      <c r="L136" s="98" t="str">
        <f t="shared" si="112"/>
        <v>A</v>
      </c>
      <c r="M136" s="99" t="str">
        <f t="shared" si="113"/>
        <v>Média</v>
      </c>
      <c r="N136" s="97">
        <f t="shared" si="114"/>
        <v>4</v>
      </c>
      <c r="O136" s="100">
        <f>IF(H136="I",N136*Contagem!$U$11,IF(H136="E",N136*Contagem!$U$13,IF(H136="A",N136*Contagem!$U$12,IF(H136="T",N136*Contagem!$U$14,""))))</f>
        <v>4</v>
      </c>
      <c r="P136" s="121"/>
      <c r="Q136" s="121"/>
      <c r="R136" s="121"/>
      <c r="S136" s="92"/>
      <c r="T136" s="115"/>
      <c r="U136" s="115"/>
      <c r="V136" s="115"/>
      <c r="W136" s="115"/>
    </row>
    <row r="137" spans="1:23" s="66" customFormat="1" ht="13.5" customHeight="1" x14ac:dyDescent="0.25">
      <c r="A137" s="141" t="s">
        <v>133</v>
      </c>
      <c r="B137" s="142"/>
      <c r="C137" s="142"/>
      <c r="D137" s="142"/>
      <c r="E137" s="142"/>
      <c r="F137" s="143"/>
      <c r="G137" s="96" t="s">
        <v>39</v>
      </c>
      <c r="H137" s="96" t="s">
        <v>74</v>
      </c>
      <c r="I137" s="101"/>
      <c r="J137" s="101"/>
      <c r="K137" s="97" t="str">
        <f t="shared" si="111"/>
        <v>EEA</v>
      </c>
      <c r="L137" s="98" t="str">
        <f t="shared" si="112"/>
        <v>A</v>
      </c>
      <c r="M137" s="99" t="str">
        <f t="shared" si="113"/>
        <v>Média</v>
      </c>
      <c r="N137" s="97">
        <f t="shared" si="114"/>
        <v>4</v>
      </c>
      <c r="O137" s="100">
        <f>IF(H137="I",N137*Contagem!$U$11,IF(H137="E",N137*Contagem!$U$13,IF(H137="A",N137*Contagem!$U$12,IF(H137="T",N137*Contagem!$U$14,""))))</f>
        <v>4</v>
      </c>
      <c r="P137" s="121"/>
      <c r="Q137" s="121"/>
      <c r="R137" s="121"/>
      <c r="S137" s="92"/>
      <c r="T137" s="115"/>
      <c r="U137" s="115"/>
      <c r="V137" s="115"/>
      <c r="W137" s="115"/>
    </row>
    <row r="138" spans="1:23" s="66" customFormat="1" ht="13.5" customHeight="1" x14ac:dyDescent="0.25">
      <c r="A138" s="141"/>
      <c r="B138" s="142"/>
      <c r="C138" s="142"/>
      <c r="D138" s="142"/>
      <c r="E138" s="142"/>
      <c r="F138" s="143"/>
      <c r="G138" s="96"/>
      <c r="H138" s="96"/>
      <c r="I138" s="101"/>
      <c r="J138" s="101"/>
      <c r="K138" s="97" t="str">
        <f t="shared" si="111"/>
        <v/>
      </c>
      <c r="L138" s="98" t="str">
        <f t="shared" si="112"/>
        <v/>
      </c>
      <c r="M138" s="99" t="str">
        <f t="shared" si="113"/>
        <v/>
      </c>
      <c r="N138" s="97" t="str">
        <f t="shared" si="114"/>
        <v/>
      </c>
      <c r="O138" s="100" t="str">
        <f>IF(H138="I",N138*Contagem!$U$11,IF(H138="E",N138*Contagem!$U$13,IF(H138="A",N138*Contagem!$U$12,IF(H138="T",N138*Contagem!$U$14,""))))</f>
        <v/>
      </c>
      <c r="P138" s="121"/>
      <c r="Q138" s="121"/>
      <c r="R138" s="121"/>
      <c r="S138" s="92"/>
      <c r="T138" s="115"/>
      <c r="U138" s="115"/>
      <c r="V138" s="115"/>
      <c r="W138" s="115"/>
    </row>
    <row r="139" spans="1:23" s="66" customFormat="1" ht="13.5" customHeight="1" x14ac:dyDescent="0.25">
      <c r="A139" s="113" t="s">
        <v>140</v>
      </c>
      <c r="B139" s="111"/>
      <c r="C139" s="111"/>
      <c r="D139" s="111"/>
      <c r="E139" s="111"/>
      <c r="F139" s="112"/>
      <c r="G139" s="68" t="s">
        <v>36</v>
      </c>
      <c r="H139" s="68" t="s">
        <v>74</v>
      </c>
      <c r="I139" s="96"/>
      <c r="J139" s="96"/>
      <c r="K139" s="97" t="str">
        <f t="shared" si="111"/>
        <v>ALIL</v>
      </c>
      <c r="L139" s="98" t="str">
        <f t="shared" si="112"/>
        <v>L</v>
      </c>
      <c r="M139" s="99" t="str">
        <f t="shared" si="113"/>
        <v>Baixa</v>
      </c>
      <c r="N139" s="97">
        <f t="shared" si="114"/>
        <v>7</v>
      </c>
      <c r="O139" s="100">
        <f>IF(H139="I",N139*Contagem!$U$11,IF(H139="E",N139*Contagem!$U$13,IF(H139="A",N139*Contagem!$U$12,IF(H139="T",N139*Contagem!$U$14,""))))</f>
        <v>7</v>
      </c>
      <c r="P139" s="121"/>
      <c r="Q139" s="121"/>
      <c r="R139" s="121"/>
      <c r="S139" s="115"/>
      <c r="T139" s="115"/>
      <c r="U139" s="115"/>
      <c r="V139" s="115"/>
      <c r="W139" s="115"/>
    </row>
    <row r="140" spans="1:23" s="66" customFormat="1" ht="13.5" customHeight="1" x14ac:dyDescent="0.25">
      <c r="A140" s="144" t="s">
        <v>80</v>
      </c>
      <c r="B140" s="145"/>
      <c r="C140" s="145"/>
      <c r="D140" s="145"/>
      <c r="E140" s="145"/>
      <c r="F140" s="146"/>
      <c r="G140" s="101" t="s">
        <v>39</v>
      </c>
      <c r="H140" s="101" t="s">
        <v>74</v>
      </c>
      <c r="I140" s="96"/>
      <c r="J140" s="96"/>
      <c r="K140" s="97" t="str">
        <f t="shared" si="111"/>
        <v>EEA</v>
      </c>
      <c r="L140" s="98" t="str">
        <f t="shared" si="112"/>
        <v>A</v>
      </c>
      <c r="M140" s="99" t="str">
        <f t="shared" si="113"/>
        <v>Média</v>
      </c>
      <c r="N140" s="97">
        <f t="shared" si="114"/>
        <v>4</v>
      </c>
      <c r="O140" s="100">
        <f>IF(H140="I",N140*Contagem!$U$11,IF(H140="E",N140*Contagem!$U$13,IF(H140="A",N140*Contagem!$U$12,IF(H140="T",N140*Contagem!$U$14,""))))</f>
        <v>4</v>
      </c>
      <c r="P140" s="121"/>
      <c r="Q140" s="121"/>
      <c r="R140" s="121"/>
      <c r="S140" s="115"/>
      <c r="T140" s="115"/>
      <c r="U140" s="115"/>
      <c r="V140" s="115"/>
      <c r="W140" s="115"/>
    </row>
    <row r="141" spans="1:23" s="66" customFormat="1" ht="13.5" customHeight="1" x14ac:dyDescent="0.25">
      <c r="A141" s="141" t="s">
        <v>81</v>
      </c>
      <c r="B141" s="142"/>
      <c r="C141" s="142"/>
      <c r="D141" s="142"/>
      <c r="E141" s="142"/>
      <c r="F141" s="143"/>
      <c r="G141" s="96" t="s">
        <v>39</v>
      </c>
      <c r="H141" s="96" t="s">
        <v>74</v>
      </c>
      <c r="I141" s="96"/>
      <c r="J141" s="96"/>
      <c r="K141" s="97" t="str">
        <f t="shared" si="111"/>
        <v>EEA</v>
      </c>
      <c r="L141" s="98" t="str">
        <f t="shared" si="112"/>
        <v>A</v>
      </c>
      <c r="M141" s="99" t="str">
        <f t="shared" si="113"/>
        <v>Média</v>
      </c>
      <c r="N141" s="97">
        <f t="shared" si="114"/>
        <v>4</v>
      </c>
      <c r="O141" s="100">
        <f>IF(H141="I",N141*Contagem!$U$11,IF(H141="E",N141*Contagem!$U$13,IF(H141="A",N141*Contagem!$U$12,IF(H141="T",N141*Contagem!$U$14,""))))</f>
        <v>4</v>
      </c>
      <c r="P141" s="121"/>
      <c r="Q141" s="121"/>
      <c r="R141" s="121"/>
      <c r="S141" s="115"/>
      <c r="T141" s="115"/>
      <c r="U141" s="115"/>
      <c r="V141" s="115"/>
      <c r="W141" s="115"/>
    </row>
    <row r="142" spans="1:23" s="77" customFormat="1" ht="13.5" customHeight="1" x14ac:dyDescent="0.25">
      <c r="A142" s="141" t="s">
        <v>75</v>
      </c>
      <c r="B142" s="142"/>
      <c r="C142" s="142"/>
      <c r="D142" s="142"/>
      <c r="E142" s="142"/>
      <c r="F142" s="143"/>
      <c r="G142" s="96" t="s">
        <v>39</v>
      </c>
      <c r="H142" s="96" t="s">
        <v>74</v>
      </c>
      <c r="I142" s="101"/>
      <c r="J142" s="101"/>
      <c r="K142" s="97" t="str">
        <f t="shared" si="111"/>
        <v>EEA</v>
      </c>
      <c r="L142" s="98" t="str">
        <f t="shared" si="112"/>
        <v>A</v>
      </c>
      <c r="M142" s="99" t="str">
        <f t="shared" si="113"/>
        <v>Média</v>
      </c>
      <c r="N142" s="97">
        <f t="shared" si="114"/>
        <v>4</v>
      </c>
      <c r="O142" s="100">
        <f>IF(H142="I",N142*Contagem!$U$11,IF(H142="E",N142*Contagem!$U$13,IF(H142="A",N142*Contagem!$U$12,IF(H142="T",N142*Contagem!$U$14,""))))</f>
        <v>4</v>
      </c>
      <c r="P142" s="121"/>
      <c r="Q142" s="121"/>
      <c r="R142" s="121"/>
      <c r="S142" s="92"/>
      <c r="T142" s="76"/>
      <c r="U142" s="76"/>
      <c r="V142" s="76"/>
      <c r="W142" s="76"/>
    </row>
    <row r="143" spans="1:23" s="77" customFormat="1" ht="13.5" customHeight="1" x14ac:dyDescent="0.25">
      <c r="A143" s="110" t="s">
        <v>82</v>
      </c>
      <c r="B143" s="111"/>
      <c r="C143" s="111"/>
      <c r="D143" s="111"/>
      <c r="E143" s="111"/>
      <c r="F143" s="112"/>
      <c r="G143" s="96" t="s">
        <v>38</v>
      </c>
      <c r="H143" s="96" t="s">
        <v>74</v>
      </c>
      <c r="I143" s="101"/>
      <c r="J143" s="101"/>
      <c r="K143" s="97" t="str">
        <f t="shared" si="111"/>
        <v>CEA</v>
      </c>
      <c r="L143" s="98" t="str">
        <f t="shared" si="112"/>
        <v>A</v>
      </c>
      <c r="M143" s="99" t="str">
        <f t="shared" si="113"/>
        <v>Média</v>
      </c>
      <c r="N143" s="97">
        <f t="shared" si="114"/>
        <v>4</v>
      </c>
      <c r="O143" s="100">
        <f>IF(H143="I",N143*Contagem!$U$11,IF(H143="E",N143*Contagem!$U$13,IF(H143="A",N143*Contagem!$U$12,IF(H143="T",N143*Contagem!$U$14,""))))</f>
        <v>4</v>
      </c>
      <c r="P143" s="121"/>
      <c r="Q143" s="121"/>
      <c r="R143" s="121"/>
      <c r="S143" s="92"/>
      <c r="T143" s="76"/>
      <c r="U143" s="76"/>
      <c r="V143" s="76"/>
      <c r="W143" s="76"/>
    </row>
    <row r="144" spans="1:23" s="77" customFormat="1" ht="13.5" customHeight="1" x14ac:dyDescent="0.25">
      <c r="A144" s="141" t="s">
        <v>93</v>
      </c>
      <c r="B144" s="142"/>
      <c r="C144" s="142"/>
      <c r="D144" s="142"/>
      <c r="E144" s="142"/>
      <c r="F144" s="143"/>
      <c r="G144" s="96" t="s">
        <v>39</v>
      </c>
      <c r="H144" s="96" t="s">
        <v>74</v>
      </c>
      <c r="I144" s="101"/>
      <c r="J144" s="101"/>
      <c r="K144" s="97" t="str">
        <f t="shared" si="111"/>
        <v>EEA</v>
      </c>
      <c r="L144" s="98" t="str">
        <f t="shared" si="112"/>
        <v>A</v>
      </c>
      <c r="M144" s="99" t="str">
        <f t="shared" si="113"/>
        <v>Média</v>
      </c>
      <c r="N144" s="97">
        <f t="shared" si="114"/>
        <v>4</v>
      </c>
      <c r="O144" s="100">
        <f>IF(H144="I",N144*Contagem!$U$11,IF(H144="E",N144*Contagem!$U$13,IF(H144="A",N144*Contagem!$U$12,IF(H144="T",N144*Contagem!$U$14,""))))</f>
        <v>4</v>
      </c>
      <c r="P144" s="121"/>
      <c r="Q144" s="121"/>
      <c r="R144" s="121"/>
      <c r="S144" s="92"/>
      <c r="T144" s="76"/>
      <c r="U144" s="76"/>
      <c r="V144" s="76"/>
      <c r="W144" s="76"/>
    </row>
    <row r="145" spans="1:23" s="77" customFormat="1" ht="13.5" customHeight="1" x14ac:dyDescent="0.25">
      <c r="A145" s="141"/>
      <c r="B145" s="142"/>
      <c r="C145" s="142"/>
      <c r="D145" s="142"/>
      <c r="E145" s="142"/>
      <c r="F145" s="143"/>
      <c r="G145" s="96"/>
      <c r="H145" s="96"/>
      <c r="I145" s="96"/>
      <c r="J145" s="96"/>
      <c r="K145" s="97" t="str">
        <f t="shared" si="111"/>
        <v/>
      </c>
      <c r="L145" s="98" t="str">
        <f t="shared" si="112"/>
        <v/>
      </c>
      <c r="M145" s="99" t="str">
        <f t="shared" si="113"/>
        <v/>
      </c>
      <c r="N145" s="97" t="str">
        <f t="shared" si="114"/>
        <v/>
      </c>
      <c r="O145" s="100" t="str">
        <f>IF(H145="I",N145*Contagem!$U$11,IF(H145="E",N145*Contagem!$U$13,IF(H145="A",N145*Contagem!$U$12,IF(H145="T",N145*Contagem!$U$14,""))))</f>
        <v/>
      </c>
      <c r="P145" s="121"/>
      <c r="Q145" s="121"/>
      <c r="R145" s="121"/>
      <c r="S145" s="115"/>
      <c r="T145" s="76"/>
      <c r="U145" s="76"/>
      <c r="V145" s="76"/>
      <c r="W145" s="76"/>
    </row>
    <row r="146" spans="1:23" s="77" customFormat="1" ht="13.5" customHeight="1" x14ac:dyDescent="0.25">
      <c r="A146" s="147" t="s">
        <v>141</v>
      </c>
      <c r="B146" s="148"/>
      <c r="C146" s="148"/>
      <c r="D146" s="148"/>
      <c r="E146" s="148"/>
      <c r="F146" s="149"/>
      <c r="G146" s="96"/>
      <c r="H146" s="96"/>
      <c r="I146" s="101"/>
      <c r="J146" s="101"/>
      <c r="K146" s="97" t="str">
        <f t="shared" si="111"/>
        <v/>
      </c>
      <c r="L146" s="98" t="str">
        <f t="shared" si="112"/>
        <v/>
      </c>
      <c r="M146" s="99" t="str">
        <f t="shared" si="113"/>
        <v/>
      </c>
      <c r="N146" s="97" t="str">
        <f t="shared" si="114"/>
        <v/>
      </c>
      <c r="O146" s="100" t="str">
        <f>IF(H146="I",N146*Contagem!$U$11,IF(H146="E",N146*Contagem!$U$13,IF(H146="A",N146*Contagem!$U$12,IF(H146="T",N146*Contagem!$U$14,""))))</f>
        <v/>
      </c>
      <c r="P146" s="121"/>
      <c r="Q146" s="121"/>
      <c r="R146" s="121"/>
      <c r="S146" s="92"/>
      <c r="T146" s="76"/>
      <c r="U146" s="76"/>
      <c r="V146" s="76"/>
      <c r="W146" s="76"/>
    </row>
    <row r="147" spans="1:23" s="77" customFormat="1" ht="13.5" customHeight="1" x14ac:dyDescent="0.25">
      <c r="A147" s="141" t="s">
        <v>82</v>
      </c>
      <c r="B147" s="142"/>
      <c r="C147" s="142"/>
      <c r="D147" s="142"/>
      <c r="E147" s="142"/>
      <c r="F147" s="143"/>
      <c r="G147" s="96" t="s">
        <v>38</v>
      </c>
      <c r="H147" s="96" t="s">
        <v>74</v>
      </c>
      <c r="I147" s="101"/>
      <c r="J147" s="101"/>
      <c r="K147" s="97" t="str">
        <f t="shared" si="111"/>
        <v>CEA</v>
      </c>
      <c r="L147" s="98" t="str">
        <f t="shared" si="112"/>
        <v>A</v>
      </c>
      <c r="M147" s="99" t="str">
        <f t="shared" si="113"/>
        <v>Média</v>
      </c>
      <c r="N147" s="97">
        <f t="shared" si="114"/>
        <v>4</v>
      </c>
      <c r="O147" s="100">
        <f>IF(H147="I",N147*Contagem!$U$11,IF(H147="E",N147*Contagem!$U$13,IF(H147="A",N147*Contagem!$U$12,IF(H147="T",N147*Contagem!$U$14,""))))</f>
        <v>4</v>
      </c>
      <c r="P147" s="121"/>
      <c r="Q147" s="121"/>
      <c r="R147" s="121"/>
      <c r="S147" s="92"/>
      <c r="T147" s="76"/>
      <c r="U147" s="76"/>
      <c r="V147" s="76"/>
      <c r="W147" s="76"/>
    </row>
    <row r="148" spans="1:23" s="77" customFormat="1" ht="13.5" customHeight="1" x14ac:dyDescent="0.25">
      <c r="A148" s="141" t="s">
        <v>142</v>
      </c>
      <c r="B148" s="142"/>
      <c r="C148" s="142"/>
      <c r="D148" s="142"/>
      <c r="E148" s="142"/>
      <c r="F148" s="143"/>
      <c r="G148" s="96" t="s">
        <v>39</v>
      </c>
      <c r="H148" s="96" t="s">
        <v>74</v>
      </c>
      <c r="I148" s="101"/>
      <c r="J148" s="101"/>
      <c r="K148" s="97" t="str">
        <f t="shared" si="111"/>
        <v>EEA</v>
      </c>
      <c r="L148" s="98" t="str">
        <f t="shared" si="112"/>
        <v>A</v>
      </c>
      <c r="M148" s="99" t="str">
        <f t="shared" si="113"/>
        <v>Média</v>
      </c>
      <c r="N148" s="97">
        <f t="shared" si="114"/>
        <v>4</v>
      </c>
      <c r="O148" s="100">
        <f>IF(H148="I",N148*Contagem!$U$11,IF(H148="E",N148*Contagem!$U$13,IF(H148="A",N148*Contagem!$U$12,IF(H148="T",N148*Contagem!$U$14,""))))</f>
        <v>4</v>
      </c>
      <c r="P148" s="121"/>
      <c r="Q148" s="121"/>
      <c r="R148" s="121"/>
      <c r="S148" s="92"/>
      <c r="T148" s="76"/>
      <c r="U148" s="76"/>
      <c r="V148" s="76"/>
      <c r="W148" s="76"/>
    </row>
    <row r="149" spans="1:23" s="66" customFormat="1" ht="13.5" customHeight="1" x14ac:dyDescent="0.25">
      <c r="A149" s="141" t="s">
        <v>143</v>
      </c>
      <c r="B149" s="142"/>
      <c r="C149" s="142"/>
      <c r="D149" s="142"/>
      <c r="E149" s="142"/>
      <c r="F149" s="143"/>
      <c r="G149" s="96" t="s">
        <v>39</v>
      </c>
      <c r="H149" s="96" t="s">
        <v>74</v>
      </c>
      <c r="I149" s="101"/>
      <c r="J149" s="101"/>
      <c r="K149" s="97" t="str">
        <f t="shared" si="111"/>
        <v>EEA</v>
      </c>
      <c r="L149" s="98" t="str">
        <f t="shared" si="112"/>
        <v>A</v>
      </c>
      <c r="M149" s="99" t="str">
        <f t="shared" si="113"/>
        <v>Média</v>
      </c>
      <c r="N149" s="97">
        <f t="shared" si="114"/>
        <v>4</v>
      </c>
      <c r="O149" s="100">
        <f>IF(H149="I",N149*Contagem!$U$11,IF(H149="E",N149*Contagem!$U$13,IF(H149="A",N149*Contagem!$U$12,IF(H149="T",N149*Contagem!$U$14,""))))</f>
        <v>4</v>
      </c>
      <c r="P149" s="121"/>
      <c r="Q149" s="121"/>
      <c r="R149" s="121"/>
      <c r="S149" s="92"/>
      <c r="T149" s="115"/>
      <c r="U149" s="115"/>
      <c r="V149" s="115"/>
      <c r="W149" s="115"/>
    </row>
    <row r="150" spans="1:23" s="66" customFormat="1" ht="13.5" customHeight="1" x14ac:dyDescent="0.25">
      <c r="A150" s="141"/>
      <c r="B150" s="142"/>
      <c r="C150" s="142"/>
      <c r="D150" s="142"/>
      <c r="E150" s="142"/>
      <c r="F150" s="143"/>
      <c r="G150" s="96"/>
      <c r="H150" s="96"/>
      <c r="I150" s="96"/>
      <c r="J150" s="96"/>
      <c r="K150" s="97" t="str">
        <f t="shared" si="111"/>
        <v/>
      </c>
      <c r="L150" s="98" t="str">
        <f t="shared" si="112"/>
        <v/>
      </c>
      <c r="M150" s="99" t="str">
        <f t="shared" si="113"/>
        <v/>
      </c>
      <c r="N150" s="97" t="str">
        <f t="shared" si="114"/>
        <v/>
      </c>
      <c r="O150" s="100" t="str">
        <f>IF(H150="I",N150*Contagem!$U$11,IF(H150="E",N150*Contagem!$U$13,IF(H150="A",N150*Contagem!$U$12,IF(H150="T",N150*Contagem!$U$14,""))))</f>
        <v/>
      </c>
      <c r="P150" s="121"/>
      <c r="Q150" s="121"/>
      <c r="R150" s="121"/>
      <c r="S150" s="92"/>
      <c r="T150" s="115"/>
      <c r="U150" s="115"/>
      <c r="V150" s="115"/>
      <c r="W150" s="115"/>
    </row>
    <row r="151" spans="1:23" s="66" customFormat="1" ht="13.5" customHeight="1" x14ac:dyDescent="0.25">
      <c r="A151" s="147" t="s">
        <v>122</v>
      </c>
      <c r="B151" s="148"/>
      <c r="C151" s="148"/>
      <c r="D151" s="148"/>
      <c r="E151" s="148"/>
      <c r="F151" s="149"/>
      <c r="G151" s="96"/>
      <c r="H151" s="96"/>
      <c r="I151" s="101"/>
      <c r="J151" s="101"/>
      <c r="K151" s="97" t="str">
        <f t="shared" si="111"/>
        <v/>
      </c>
      <c r="L151" s="98" t="str">
        <f t="shared" si="112"/>
        <v/>
      </c>
      <c r="M151" s="99" t="str">
        <f t="shared" si="113"/>
        <v/>
      </c>
      <c r="N151" s="97" t="str">
        <f t="shared" si="114"/>
        <v/>
      </c>
      <c r="O151" s="100" t="str">
        <f>IF(H151="I",N151*Contagem!$U$11,IF(H151="E",N151*Contagem!$U$13,IF(H151="A",N151*Contagem!$U$12,IF(H151="T",N151*Contagem!$U$14,""))))</f>
        <v/>
      </c>
      <c r="P151" s="121"/>
      <c r="Q151" s="121"/>
      <c r="R151" s="121"/>
      <c r="S151" s="115"/>
      <c r="T151" s="115"/>
      <c r="U151" s="115"/>
      <c r="V151" s="115"/>
      <c r="W151" s="115"/>
    </row>
    <row r="152" spans="1:23" s="66" customFormat="1" ht="13.5" customHeight="1" x14ac:dyDescent="0.25">
      <c r="A152" s="141" t="s">
        <v>100</v>
      </c>
      <c r="B152" s="142"/>
      <c r="C152" s="142"/>
      <c r="D152" s="142"/>
      <c r="E152" s="142"/>
      <c r="F152" s="143"/>
      <c r="G152" s="96" t="s">
        <v>39</v>
      </c>
      <c r="H152" s="96" t="s">
        <v>74</v>
      </c>
      <c r="I152" s="96"/>
      <c r="J152" s="96"/>
      <c r="K152" s="97" t="str">
        <f t="shared" ref="K152" si="115">CONCATENATE(G152,L152)</f>
        <v>EEA</v>
      </c>
      <c r="L152" s="98" t="str">
        <f t="shared" ref="L152" si="116">IF(OR(ISBLANK(I152),ISBLANK(J152)),IF(OR(G152="ALI",G152="AIE"),"L",IF(ISBLANK(G152),"","A")),IF(G152="EE",IF(J152&gt;=3,IF(I152&gt;=5,"H","A"),IF(J152&gt;=2,IF(I152&gt;=16,"H",IF(I152&lt;=4,"L","A")),IF(I152&lt;=15,"L","A"))),IF(OR(G152="SE",G152="CE"),IF(J152&gt;=4,IF(I152&gt;=6,"H","A"),IF(J152&gt;=2,IF(I152&gt;=20,"H",IF(I152&lt;=5,"L","A")),IF(I152&lt;=19,"L","A"))),IF(OR(G152="ALI",G152="AIE"),IF(J152&gt;=6,IF(I152&gt;=20,"H","A"),IF(J152&gt;=2,IF(I152&gt;=51,"H",IF(I152&lt;=19,"L","A")),IF(I152&lt;=50,"L","A")))))))</f>
        <v>A</v>
      </c>
      <c r="M152" s="99" t="str">
        <f t="shared" ref="M152" si="117">IF(L152="L","Baixa",IF(L152="A","Média",IF(L152="","","Alta")))</f>
        <v>Média</v>
      </c>
      <c r="N152" s="97">
        <f t="shared" ref="N152" si="118">IF(ISBLANK(G152),"",IF(G152="ALI",IF(L152="L",7,IF(L152="A",10,15)),IF(G152="AIE",IF(L152="L",5,IF(L152="A",7,10)),IF(G152="SE",IF(L152="L",4,IF(L152="A",5,7)),IF(OR(G152="EE",G152="CE"),IF(L152="L",3,IF(L152="A",4,6)))))))</f>
        <v>4</v>
      </c>
      <c r="O152" s="100">
        <f>IF(H152="I",N152*Contagem!$U$11,IF(H152="E",N152*Contagem!$U$13,IF(H152="A",N152*Contagem!$U$12,IF(H152="T",N152*Contagem!$U$14,""))))</f>
        <v>4</v>
      </c>
      <c r="P152" s="121"/>
      <c r="Q152" s="121"/>
      <c r="R152" s="121"/>
      <c r="S152" s="115"/>
      <c r="T152" s="115"/>
      <c r="U152" s="115"/>
      <c r="V152" s="115"/>
      <c r="W152" s="115"/>
    </row>
    <row r="153" spans="1:23" s="66" customFormat="1" ht="13.5" customHeight="1" x14ac:dyDescent="0.25">
      <c r="A153" s="153"/>
      <c r="B153" s="154"/>
      <c r="C153" s="154"/>
      <c r="D153" s="154"/>
      <c r="E153" s="154"/>
      <c r="F153" s="155"/>
      <c r="G153" s="68"/>
      <c r="H153" s="68"/>
      <c r="I153" s="68"/>
      <c r="J153" s="68"/>
      <c r="K153" s="70" t="str">
        <f>CONCATENATE(G153,L153)</f>
        <v/>
      </c>
      <c r="L153" s="71" t="str">
        <f>IF(OR(ISBLANK(I153),ISBLANK(J153)),IF(OR(G153="ALI",G153="AIE"),"L",IF(ISBLANK(G153),"","A")),IF(G153="EE",IF(J153&gt;=3,IF(I153&gt;=5,"H","A"),IF(J153&gt;=2,IF(I153&gt;=16,"H",IF(I153&lt;=4,"L","A")),IF(I153&lt;=15,"L","A"))),IF(OR(G153="SE",G153="CE"),IF(J153&gt;=4,IF(I153&gt;=6,"H","A"),IF(J153&gt;=2,IF(I153&gt;=20,"H",IF(I153&lt;=5,"L","A")),IF(I153&lt;=19,"L","A"))),IF(OR(G153="ALI",G153="AIE"),IF(J153&gt;=6,IF(I153&gt;=20,"H","A"),IF(J153&gt;=2,IF(I153&gt;=51,"H",IF(I153&lt;=19,"L","A")),IF(I153&lt;=50,"L","A")))))))</f>
        <v/>
      </c>
      <c r="M153" s="72" t="str">
        <f>IF(L153="L","Baixa",IF(L153="A","Média",IF(L153="","","Alta")))</f>
        <v/>
      </c>
      <c r="N153" s="70" t="str">
        <f>IF(ISBLANK(G153),"",IF(G153="ALI",IF(L153="L",7,IF(L153="A",10,15)),IF(G153="AIE",IF(L153="L",5,IF(L153="A",7,10)),IF(G153="SE",IF(L153="L",4,IF(L153="A",5,7)),IF(OR(G153="EE",G153="CE"),IF(L153="L",3,IF(L153="A",4,6)))))))</f>
        <v/>
      </c>
      <c r="O153" s="73" t="str">
        <f>IF(H153="I",N153*Contagem!$U$11,IF(H153="E",N153*Contagem!$U$13,IF(H153="A",N153*Contagem!$U$12,IF(H153="T",N153*Contagem!$U$14,""))))</f>
        <v/>
      </c>
      <c r="P153" s="120"/>
      <c r="Q153" s="120"/>
      <c r="R153" s="120"/>
      <c r="S153" s="90"/>
      <c r="T153" s="90"/>
      <c r="U153" s="90"/>
      <c r="V153" s="90"/>
      <c r="W153" s="90"/>
    </row>
    <row r="154" spans="1:23" s="77" customFormat="1" ht="13.5" customHeight="1" x14ac:dyDescent="0.25">
      <c r="A154" s="172" t="s">
        <v>176</v>
      </c>
      <c r="B154" s="173"/>
      <c r="C154" s="173"/>
      <c r="D154" s="173"/>
      <c r="E154" s="173"/>
      <c r="F154" s="174"/>
      <c r="G154" s="78"/>
      <c r="H154" s="78"/>
      <c r="I154" s="78"/>
      <c r="J154" s="78"/>
      <c r="K154" s="70" t="str">
        <f t="shared" ref="K154" si="119">CONCATENATE(G154,L154)</f>
        <v/>
      </c>
      <c r="L154" s="71" t="str">
        <f t="shared" ref="L154" si="120">IF(OR(ISBLANK(I154),ISBLANK(J154)),IF(OR(G154="ALI",G154="AIE"),"L",IF(ISBLANK(G154),"","A")),IF(G154="EE",IF(J154&gt;=3,IF(I154&gt;=5,"H","A"),IF(J154&gt;=2,IF(I154&gt;=16,"H",IF(I154&lt;=4,"L","A")),IF(I154&lt;=15,"L","A"))),IF(OR(G154="SE",G154="CE"),IF(J154&gt;=4,IF(I154&gt;=6,"H","A"),IF(J154&gt;=2,IF(I154&gt;=20,"H",IF(I154&lt;=5,"L","A")),IF(I154&lt;=19,"L","A"))),IF(OR(G154="ALI",G154="AIE"),IF(J154&gt;=6,IF(I154&gt;=20,"H","A"),IF(J154&gt;=2,IF(I154&gt;=51,"H",IF(I154&lt;=19,"L","A")),IF(I154&lt;=50,"L","A")))))))</f>
        <v/>
      </c>
      <c r="M154" s="72" t="str">
        <f t="shared" ref="M154" si="121">IF(L154="L","Baixa",IF(L154="A","Média",IF(L154="","","Alta")))</f>
        <v/>
      </c>
      <c r="N154" s="70" t="str">
        <f t="shared" ref="N154" si="122">IF(ISBLANK(G154),"",IF(G154="ALI",IF(L154="L",7,IF(L154="A",10,15)),IF(G154="AIE",IF(L154="L",5,IF(L154="A",7,10)),IF(G154="SE",IF(L154="L",4,IF(L154="A",5,7)),IF(OR(G154="EE",G154="CE"),IF(L154="L",3,IF(L154="A",4,6)))))))</f>
        <v/>
      </c>
      <c r="O154" s="73" t="str">
        <f>IF(H154="I",N154*Contagem!$U$11,IF(H154="E",N154*Contagem!$U$13,IF(H154="A",N154*Contagem!$U$12,IF(H154="T",N154*Contagem!$U$14,""))))</f>
        <v/>
      </c>
      <c r="P154" s="120"/>
      <c r="Q154" s="120"/>
      <c r="R154" s="120"/>
      <c r="S154" s="92"/>
      <c r="T154" s="76"/>
      <c r="U154" s="76"/>
      <c r="V154" s="76"/>
      <c r="W154" s="76"/>
    </row>
    <row r="155" spans="1:23" s="66" customFormat="1" ht="13.5" customHeight="1" x14ac:dyDescent="0.25">
      <c r="A155" s="175" t="s">
        <v>98</v>
      </c>
      <c r="B155" s="176"/>
      <c r="C155" s="176"/>
      <c r="D155" s="176"/>
      <c r="E155" s="176"/>
      <c r="F155" s="177"/>
      <c r="G155" s="68"/>
      <c r="H155" s="68"/>
      <c r="I155" s="68"/>
      <c r="J155" s="68"/>
      <c r="K155" s="70" t="str">
        <f>CONCATENATE(G155,L155)</f>
        <v/>
      </c>
      <c r="L155" s="71" t="str">
        <f>IF(OR(ISBLANK(I155),ISBLANK(J155)),IF(OR(G155="ALI",G155="AIE"),"L",IF(ISBLANK(G155),"","A")),IF(G155="EE",IF(J155&gt;=3,IF(I155&gt;=5,"H","A"),IF(J155&gt;=2,IF(I155&gt;=16,"H",IF(I155&lt;=4,"L","A")),IF(I155&lt;=15,"L","A"))),IF(OR(G155="SE",G155="CE"),IF(J155&gt;=4,IF(I155&gt;=6,"H","A"),IF(J155&gt;=2,IF(I155&gt;=20,"H",IF(I155&lt;=5,"L","A")),IF(I155&lt;=19,"L","A"))),IF(OR(G155="ALI",G155="AIE"),IF(J155&gt;=6,IF(I155&gt;=20,"H","A"),IF(J155&gt;=2,IF(I155&gt;=51,"H",IF(I155&lt;=19,"L","A")),IF(I155&lt;=50,"L","A")))))))</f>
        <v/>
      </c>
      <c r="M155" s="72" t="str">
        <f>IF(L155="L","Baixa",IF(L155="A","Média",IF(L155="","","Alta")))</f>
        <v/>
      </c>
      <c r="N155" s="70" t="str">
        <f>IF(ISBLANK(G155),"",IF(G155="ALI",IF(L155="L",7,IF(L155="A",10,15)),IF(G155="AIE",IF(L155="L",5,IF(L155="A",7,10)),IF(G155="SE",IF(L155="L",4,IF(L155="A",5,7)),IF(OR(G155="EE",G155="CE"),IF(L155="L",3,IF(L155="A",4,6)))))))</f>
        <v/>
      </c>
      <c r="O155" s="73" t="str">
        <f>IF(H155="I",N155*Contagem!$U$11,IF(H155="E",N155*Contagem!$U$13,IF(H155="A",N155*Contagem!$U$12,IF(H155="T",N155*Contagem!$U$14,""))))</f>
        <v/>
      </c>
      <c r="P155" s="120"/>
      <c r="Q155" s="120"/>
      <c r="R155" s="120"/>
      <c r="S155" s="74"/>
      <c r="T155" s="74"/>
      <c r="U155" s="74"/>
      <c r="V155" s="74"/>
      <c r="W155" s="74"/>
    </row>
    <row r="156" spans="1:23" s="66" customFormat="1" ht="13.5" customHeight="1" x14ac:dyDescent="0.25">
      <c r="A156" s="147" t="s">
        <v>144</v>
      </c>
      <c r="B156" s="148"/>
      <c r="C156" s="148"/>
      <c r="D156" s="148"/>
      <c r="E156" s="148"/>
      <c r="F156" s="149"/>
      <c r="G156" s="96" t="s">
        <v>36</v>
      </c>
      <c r="H156" s="96" t="s">
        <v>74</v>
      </c>
      <c r="I156" s="96"/>
      <c r="J156" s="96"/>
      <c r="K156" s="97" t="str">
        <f t="shared" ref="K156" si="123">CONCATENATE(G156,L156)</f>
        <v>ALIL</v>
      </c>
      <c r="L156" s="98" t="str">
        <f t="shared" ref="L156" si="124">IF(OR(ISBLANK(I156),ISBLANK(J156)),IF(OR(G156="ALI",G156="AIE"),"L",IF(ISBLANK(G156),"","A")),IF(G156="EE",IF(J156&gt;=3,IF(I156&gt;=5,"H","A"),IF(J156&gt;=2,IF(I156&gt;=16,"H",IF(I156&lt;=4,"L","A")),IF(I156&lt;=15,"L","A"))),IF(OR(G156="SE",G156="CE"),IF(J156&gt;=4,IF(I156&gt;=6,"H","A"),IF(J156&gt;=2,IF(I156&gt;=20,"H",IF(I156&lt;=5,"L","A")),IF(I156&lt;=19,"L","A"))),IF(OR(G156="ALI",G156="AIE"),IF(J156&gt;=6,IF(I156&gt;=20,"H","A"),IF(J156&gt;=2,IF(I156&gt;=51,"H",IF(I156&lt;=19,"L","A")),IF(I156&lt;=50,"L","A")))))))</f>
        <v>L</v>
      </c>
      <c r="M156" s="99" t="str">
        <f t="shared" ref="M156" si="125">IF(L156="L","Baixa",IF(L156="A","Média",IF(L156="","","Alta")))</f>
        <v>Baixa</v>
      </c>
      <c r="N156" s="97">
        <f t="shared" ref="N156" si="126">IF(ISBLANK(G156),"",IF(G156="ALI",IF(L156="L",7,IF(L156="A",10,15)),IF(G156="AIE",IF(L156="L",5,IF(L156="A",7,10)),IF(G156="SE",IF(L156="L",4,IF(L156="A",5,7)),IF(OR(G156="EE",G156="CE"),IF(L156="L",3,IF(L156="A",4,6)))))))</f>
        <v>7</v>
      </c>
      <c r="O156" s="100">
        <f>IF(H156="I",N156*Contagem!$U$11,IF(H156="E",N156*Contagem!$U$13,IF(H156="A",N156*Contagem!$U$12,IF(H156="T",N156*Contagem!$U$14,""))))</f>
        <v>7</v>
      </c>
      <c r="P156" s="121"/>
      <c r="Q156" s="121"/>
      <c r="R156" s="121"/>
      <c r="S156" s="115"/>
      <c r="T156" s="115"/>
      <c r="U156" s="115"/>
      <c r="V156" s="115"/>
      <c r="W156" s="115"/>
    </row>
    <row r="157" spans="1:23" s="77" customFormat="1" ht="13.5" customHeight="1" x14ac:dyDescent="0.25">
      <c r="A157" s="144" t="s">
        <v>80</v>
      </c>
      <c r="B157" s="145"/>
      <c r="C157" s="145"/>
      <c r="D157" s="145"/>
      <c r="E157" s="145"/>
      <c r="F157" s="146"/>
      <c r="G157" s="101" t="s">
        <v>39</v>
      </c>
      <c r="H157" s="101" t="s">
        <v>74</v>
      </c>
      <c r="I157" s="96"/>
      <c r="J157" s="96"/>
      <c r="K157" s="97" t="str">
        <f>CONCATENATE(G157,L157)</f>
        <v>EEA</v>
      </c>
      <c r="L157" s="98" t="str">
        <f>IF(OR(ISBLANK(I157),ISBLANK(J157)),IF(OR(G157="ALI",G157="AIE"),"L",IF(ISBLANK(G157),"","A")),IF(G157="EE",IF(J157&gt;=3,IF(I157&gt;=5,"H","A"),IF(J157&gt;=2,IF(I157&gt;=16,"H",IF(I157&lt;=4,"L","A")),IF(I157&lt;=15,"L","A"))),IF(OR(G157="SE",G157="CE"),IF(J157&gt;=4,IF(I157&gt;=6,"H","A"),IF(J157&gt;=2,IF(I157&gt;=20,"H",IF(I157&lt;=5,"L","A")),IF(I157&lt;=19,"L","A"))),IF(OR(G157="ALI",G157="AIE"),IF(J157&gt;=6,IF(I157&gt;=20,"H","A"),IF(J157&gt;=2,IF(I157&gt;=51,"H",IF(I157&lt;=19,"L","A")),IF(I157&lt;=50,"L","A")))))))</f>
        <v>A</v>
      </c>
      <c r="M157" s="99" t="str">
        <f>IF(L157="L","Baixa",IF(L157="A","Média",IF(L157="","","Alta")))</f>
        <v>Média</v>
      </c>
      <c r="N157" s="97">
        <f>IF(ISBLANK(G157),"",IF(G157="ALI",IF(L157="L",7,IF(L157="A",10,15)),IF(G157="AIE",IF(L157="L",5,IF(L157="A",7,10)),IF(G157="SE",IF(L157="L",4,IF(L157="A",5,7)),IF(OR(G157="EE",G157="CE"),IF(L157="L",3,IF(L157="A",4,6)))))))</f>
        <v>4</v>
      </c>
      <c r="O157" s="100">
        <f>IF(H157="I",N157*Contagem!$U$11,IF(H157="E",N157*Contagem!$U$13,IF(H157="A",N157*Contagem!$U$12,IF(H157="T",N157*Contagem!$U$14,""))))</f>
        <v>4</v>
      </c>
      <c r="P157" s="121"/>
      <c r="Q157" s="121"/>
      <c r="R157" s="121"/>
      <c r="S157" s="115"/>
      <c r="T157" s="76"/>
      <c r="U157" s="76"/>
      <c r="V157" s="76"/>
      <c r="W157" s="76"/>
    </row>
    <row r="158" spans="1:23" s="66" customFormat="1" ht="13.5" customHeight="1" x14ac:dyDescent="0.25">
      <c r="A158" s="141" t="s">
        <v>81</v>
      </c>
      <c r="B158" s="142"/>
      <c r="C158" s="142"/>
      <c r="D158" s="142"/>
      <c r="E158" s="142"/>
      <c r="F158" s="143"/>
      <c r="G158" s="96" t="s">
        <v>39</v>
      </c>
      <c r="H158" s="96" t="s">
        <v>74</v>
      </c>
      <c r="I158" s="96"/>
      <c r="J158" s="96"/>
      <c r="K158" s="97" t="str">
        <f t="shared" ref="K158" si="127">CONCATENATE(G158,L158)</f>
        <v>EEA</v>
      </c>
      <c r="L158" s="98" t="str">
        <f t="shared" ref="L158" si="128">IF(OR(ISBLANK(I158),ISBLANK(J158)),IF(OR(G158="ALI",G158="AIE"),"L",IF(ISBLANK(G158),"","A")),IF(G158="EE",IF(J158&gt;=3,IF(I158&gt;=5,"H","A"),IF(J158&gt;=2,IF(I158&gt;=16,"H",IF(I158&lt;=4,"L","A")),IF(I158&lt;=15,"L","A"))),IF(OR(G158="SE",G158="CE"),IF(J158&gt;=4,IF(I158&gt;=6,"H","A"),IF(J158&gt;=2,IF(I158&gt;=20,"H",IF(I158&lt;=5,"L","A")),IF(I158&lt;=19,"L","A"))),IF(OR(G158="ALI",G158="AIE"),IF(J158&gt;=6,IF(I158&gt;=20,"H","A"),IF(J158&gt;=2,IF(I158&gt;=51,"H",IF(I158&lt;=19,"L","A")),IF(I158&lt;=50,"L","A")))))))</f>
        <v>A</v>
      </c>
      <c r="M158" s="99" t="str">
        <f t="shared" ref="M158" si="129">IF(L158="L","Baixa",IF(L158="A","Média",IF(L158="","","Alta")))</f>
        <v>Média</v>
      </c>
      <c r="N158" s="97">
        <f t="shared" ref="N158" si="130">IF(ISBLANK(G158),"",IF(G158="ALI",IF(L158="L",7,IF(L158="A",10,15)),IF(G158="AIE",IF(L158="L",5,IF(L158="A",7,10)),IF(G158="SE",IF(L158="L",4,IF(L158="A",5,7)),IF(OR(G158="EE",G158="CE"),IF(L158="L",3,IF(L158="A",4,6)))))))</f>
        <v>4</v>
      </c>
      <c r="O158" s="100">
        <f>IF(H158="I",N158*Contagem!$U$11,IF(H158="E",N158*Contagem!$U$13,IF(H158="A",N158*Contagem!$U$12,IF(H158="T",N158*Contagem!$U$14,""))))</f>
        <v>4</v>
      </c>
      <c r="P158" s="121"/>
      <c r="Q158" s="121"/>
      <c r="R158" s="121"/>
      <c r="S158" s="115"/>
      <c r="T158" s="115"/>
      <c r="U158" s="115"/>
      <c r="V158" s="115"/>
      <c r="W158" s="115"/>
    </row>
    <row r="159" spans="1:23" s="77" customFormat="1" ht="13.5" customHeight="1" x14ac:dyDescent="0.25">
      <c r="A159" s="141" t="s">
        <v>75</v>
      </c>
      <c r="B159" s="142"/>
      <c r="C159" s="142"/>
      <c r="D159" s="142"/>
      <c r="E159" s="142"/>
      <c r="F159" s="143"/>
      <c r="G159" s="96" t="s">
        <v>39</v>
      </c>
      <c r="H159" s="96" t="s">
        <v>74</v>
      </c>
      <c r="I159" s="96"/>
      <c r="J159" s="96"/>
      <c r="K159" s="97" t="str">
        <f>CONCATENATE(G159,L159)</f>
        <v>EEA</v>
      </c>
      <c r="L159" s="98" t="str">
        <f>IF(OR(ISBLANK(I159),ISBLANK(J159)),IF(OR(G159="ALI",G159="AIE"),"L",IF(ISBLANK(G159),"","A")),IF(G159="EE",IF(J159&gt;=3,IF(I159&gt;=5,"H","A"),IF(J159&gt;=2,IF(I159&gt;=16,"H",IF(I159&lt;=4,"L","A")),IF(I159&lt;=15,"L","A"))),IF(OR(G159="SE",G159="CE"),IF(J159&gt;=4,IF(I159&gt;=6,"H","A"),IF(J159&gt;=2,IF(I159&gt;=20,"H",IF(I159&lt;=5,"L","A")),IF(I159&lt;=19,"L","A"))),IF(OR(G159="ALI",G159="AIE"),IF(J159&gt;=6,IF(I159&gt;=20,"H","A"),IF(J159&gt;=2,IF(I159&gt;=51,"H",IF(I159&lt;=19,"L","A")),IF(I159&lt;=50,"L","A")))))))</f>
        <v>A</v>
      </c>
      <c r="M159" s="99" t="str">
        <f>IF(L159="L","Baixa",IF(L159="A","Média",IF(L159="","","Alta")))</f>
        <v>Média</v>
      </c>
      <c r="N159" s="97">
        <f>IF(ISBLANK(G159),"",IF(G159="ALI",IF(L159="L",7,IF(L159="A",10,15)),IF(G159="AIE",IF(L159="L",5,IF(L159="A",7,10)),IF(G159="SE",IF(L159="L",4,IF(L159="A",5,7)),IF(OR(G159="EE",G159="CE"),IF(L159="L",3,IF(L159="A",4,6)))))))</f>
        <v>4</v>
      </c>
      <c r="O159" s="100">
        <f>IF(H159="I",N159*Contagem!$U$11,IF(H159="E",N159*Contagem!$U$13,IF(H159="A",N159*Contagem!$U$12,IF(H159="T",N159*Contagem!$U$14,""))))</f>
        <v>4</v>
      </c>
      <c r="P159" s="121"/>
      <c r="Q159" s="121"/>
      <c r="R159" s="121"/>
      <c r="S159" s="115"/>
      <c r="T159" s="76"/>
      <c r="U159" s="76"/>
      <c r="V159" s="76"/>
      <c r="W159" s="76"/>
    </row>
    <row r="160" spans="1:23" s="66" customFormat="1" ht="13.5" customHeight="1" x14ac:dyDescent="0.25">
      <c r="A160" s="110" t="s">
        <v>82</v>
      </c>
      <c r="B160" s="111"/>
      <c r="C160" s="111"/>
      <c r="D160" s="111"/>
      <c r="E160" s="111"/>
      <c r="F160" s="112"/>
      <c r="G160" s="96" t="s">
        <v>38</v>
      </c>
      <c r="H160" s="96" t="s">
        <v>74</v>
      </c>
      <c r="I160" s="96"/>
      <c r="J160" s="96"/>
      <c r="K160" s="97" t="str">
        <f t="shared" ref="K160" si="131">CONCATENATE(G160,L160)</f>
        <v>CEA</v>
      </c>
      <c r="L160" s="98" t="str">
        <f t="shared" ref="L160" si="132">IF(OR(ISBLANK(I160),ISBLANK(J160)),IF(OR(G160="ALI",G160="AIE"),"L",IF(ISBLANK(G160),"","A")),IF(G160="EE",IF(J160&gt;=3,IF(I160&gt;=5,"H","A"),IF(J160&gt;=2,IF(I160&gt;=16,"H",IF(I160&lt;=4,"L","A")),IF(I160&lt;=15,"L","A"))),IF(OR(G160="SE",G160="CE"),IF(J160&gt;=4,IF(I160&gt;=6,"H","A"),IF(J160&gt;=2,IF(I160&gt;=20,"H",IF(I160&lt;=5,"L","A")),IF(I160&lt;=19,"L","A"))),IF(OR(G160="ALI",G160="AIE"),IF(J160&gt;=6,IF(I160&gt;=20,"H","A"),IF(J160&gt;=2,IF(I160&gt;=51,"H",IF(I160&lt;=19,"L","A")),IF(I160&lt;=50,"L","A")))))))</f>
        <v>A</v>
      </c>
      <c r="M160" s="99" t="str">
        <f t="shared" ref="M160" si="133">IF(L160="L","Baixa",IF(L160="A","Média",IF(L160="","","Alta")))</f>
        <v>Média</v>
      </c>
      <c r="N160" s="97">
        <f t="shared" ref="N160" si="134">IF(ISBLANK(G160),"",IF(G160="ALI",IF(L160="L",7,IF(L160="A",10,15)),IF(G160="AIE",IF(L160="L",5,IF(L160="A",7,10)),IF(G160="SE",IF(L160="L",4,IF(L160="A",5,7)),IF(OR(G160="EE",G160="CE"),IF(L160="L",3,IF(L160="A",4,6)))))))</f>
        <v>4</v>
      </c>
      <c r="O160" s="100">
        <f>IF(H160="I",N160*Contagem!$U$11,IF(H160="E",N160*Contagem!$U$13,IF(H160="A",N160*Contagem!$U$12,IF(H160="T",N160*Contagem!$U$14,""))))</f>
        <v>4</v>
      </c>
      <c r="P160" s="121"/>
      <c r="Q160" s="121"/>
      <c r="R160" s="121"/>
      <c r="S160" s="115"/>
      <c r="T160" s="115"/>
      <c r="U160" s="115"/>
      <c r="V160" s="115"/>
      <c r="W160" s="115"/>
    </row>
    <row r="161" spans="1:23" s="66" customFormat="1" ht="13.5" customHeight="1" x14ac:dyDescent="0.25">
      <c r="A161" s="153"/>
      <c r="B161" s="154"/>
      <c r="C161" s="154"/>
      <c r="D161" s="154"/>
      <c r="E161" s="154"/>
      <c r="F161" s="155"/>
      <c r="G161" s="68"/>
      <c r="H161" s="68"/>
      <c r="I161" s="68"/>
      <c r="J161" s="68"/>
      <c r="K161" s="70" t="str">
        <f t="shared" ref="K161:K162" si="135">CONCATENATE(G161,L161)</f>
        <v/>
      </c>
      <c r="L161" s="71" t="str">
        <f t="shared" ref="L161:L162" si="136">IF(OR(ISBLANK(I161),ISBLANK(J161)),IF(OR(G161="ALI",G161="AIE"),"L",IF(ISBLANK(G161),"","A")),IF(G161="EE",IF(J161&gt;=3,IF(I161&gt;=5,"H","A"),IF(J161&gt;=2,IF(I161&gt;=16,"H",IF(I161&lt;=4,"L","A")),IF(I161&lt;=15,"L","A"))),IF(OR(G161="SE",G161="CE"),IF(J161&gt;=4,IF(I161&gt;=6,"H","A"),IF(J161&gt;=2,IF(I161&gt;=20,"H",IF(I161&lt;=5,"L","A")),IF(I161&lt;=19,"L","A"))),IF(OR(G161="ALI",G161="AIE"),IF(J161&gt;=6,IF(I161&gt;=20,"H","A"),IF(J161&gt;=2,IF(I161&gt;=51,"H",IF(I161&lt;=19,"L","A")),IF(I161&lt;=50,"L","A")))))))</f>
        <v/>
      </c>
      <c r="M161" s="72" t="str">
        <f t="shared" ref="M161:M162" si="137">IF(L161="L","Baixa",IF(L161="A","Média",IF(L161="","","Alta")))</f>
        <v/>
      </c>
      <c r="N161" s="70" t="str">
        <f t="shared" ref="N161:N162" si="138">IF(ISBLANK(G161),"",IF(G161="ALI",IF(L161="L",7,IF(L161="A",10,15)),IF(G161="AIE",IF(L161="L",5,IF(L161="A",7,10)),IF(G161="SE",IF(L161="L",4,IF(L161="A",5,7)),IF(OR(G161="EE",G161="CE"),IF(L161="L",3,IF(L161="A",4,6)))))))</f>
        <v/>
      </c>
      <c r="O161" s="73" t="str">
        <f>IF(H161="I",N161*Contagem!$U$11,IF(H161="E",N161*Contagem!$U$13,IF(H161="A",N161*Contagem!$U$12,IF(H161="T",N161*Contagem!$U$14,""))))</f>
        <v/>
      </c>
      <c r="P161" s="120"/>
      <c r="Q161" s="120"/>
      <c r="R161" s="120"/>
      <c r="S161" s="115"/>
      <c r="T161" s="115"/>
      <c r="U161" s="115"/>
      <c r="V161" s="115"/>
      <c r="W161" s="115"/>
    </row>
    <row r="162" spans="1:23" s="66" customFormat="1" ht="13.5" customHeight="1" x14ac:dyDescent="0.25">
      <c r="A162" s="147" t="s">
        <v>145</v>
      </c>
      <c r="B162" s="148"/>
      <c r="C162" s="148"/>
      <c r="D162" s="148"/>
      <c r="E162" s="148"/>
      <c r="F162" s="149"/>
      <c r="G162" s="96"/>
      <c r="H162" s="96"/>
      <c r="I162" s="96"/>
      <c r="J162" s="96"/>
      <c r="K162" s="97" t="str">
        <f t="shared" si="135"/>
        <v/>
      </c>
      <c r="L162" s="98" t="str">
        <f t="shared" si="136"/>
        <v/>
      </c>
      <c r="M162" s="99" t="str">
        <f t="shared" si="137"/>
        <v/>
      </c>
      <c r="N162" s="97" t="str">
        <f t="shared" si="138"/>
        <v/>
      </c>
      <c r="O162" s="100" t="str">
        <f>IF(H162="I",N162*Contagem!$U$11,IF(H162="E",N162*Contagem!$U$13,IF(H162="A",N162*Contagem!$U$12,IF(H162="T",N162*Contagem!$U$14,""))))</f>
        <v/>
      </c>
      <c r="P162" s="121"/>
      <c r="Q162" s="121"/>
      <c r="R162" s="121"/>
      <c r="S162" s="115"/>
      <c r="T162" s="115"/>
      <c r="U162" s="115"/>
      <c r="V162" s="115"/>
      <c r="W162" s="115"/>
    </row>
    <row r="163" spans="1:23" s="77" customFormat="1" ht="13.5" customHeight="1" x14ac:dyDescent="0.25">
      <c r="A163" s="144" t="s">
        <v>105</v>
      </c>
      <c r="B163" s="145"/>
      <c r="C163" s="145"/>
      <c r="D163" s="145"/>
      <c r="E163" s="145"/>
      <c r="F163" s="146"/>
      <c r="G163" s="101" t="s">
        <v>39</v>
      </c>
      <c r="H163" s="101" t="s">
        <v>74</v>
      </c>
      <c r="I163" s="96"/>
      <c r="J163" s="96"/>
      <c r="K163" s="97" t="str">
        <f>CONCATENATE(G163,L163)</f>
        <v>EEA</v>
      </c>
      <c r="L163" s="98" t="str">
        <f>IF(OR(ISBLANK(I163),ISBLANK(J163)),IF(OR(G163="ALI",G163="AIE"),"L",IF(ISBLANK(G163),"","A")),IF(G163="EE",IF(J163&gt;=3,IF(I163&gt;=5,"H","A"),IF(J163&gt;=2,IF(I163&gt;=16,"H",IF(I163&lt;=4,"L","A")),IF(I163&lt;=15,"L","A"))),IF(OR(G163="SE",G163="CE"),IF(J163&gt;=4,IF(I163&gt;=6,"H","A"),IF(J163&gt;=2,IF(I163&gt;=20,"H",IF(I163&lt;=5,"L","A")),IF(I163&lt;=19,"L","A"))),IF(OR(G163="ALI",G163="AIE"),IF(J163&gt;=6,IF(I163&gt;=20,"H","A"),IF(J163&gt;=2,IF(I163&gt;=51,"H",IF(I163&lt;=19,"L","A")),IF(I163&lt;=50,"L","A")))))))</f>
        <v>A</v>
      </c>
      <c r="M163" s="99" t="str">
        <f>IF(L163="L","Baixa",IF(L163="A","Média",IF(L163="","","Alta")))</f>
        <v>Média</v>
      </c>
      <c r="N163" s="97">
        <f>IF(ISBLANK(G163),"",IF(G163="ALI",IF(L163="L",7,IF(L163="A",10,15)),IF(G163="AIE",IF(L163="L",5,IF(L163="A",7,10)),IF(G163="SE",IF(L163="L",4,IF(L163="A",5,7)),IF(OR(G163="EE",G163="CE"),IF(L163="L",3,IF(L163="A",4,6)))))))</f>
        <v>4</v>
      </c>
      <c r="O163" s="100">
        <f>IF(H163="I",N163*Contagem!$U$11,IF(H163="E",N163*Contagem!$U$13,IF(H163="A",N163*Contagem!$U$12,IF(H163="T",N163*Contagem!$U$14,""))))</f>
        <v>4</v>
      </c>
      <c r="P163" s="121"/>
      <c r="Q163" s="121"/>
      <c r="R163" s="121"/>
      <c r="S163" s="115"/>
      <c r="T163" s="76"/>
      <c r="U163" s="76"/>
      <c r="V163" s="76"/>
      <c r="W163" s="76"/>
    </row>
    <row r="164" spans="1:23" s="77" customFormat="1" ht="13.5" customHeight="1" x14ac:dyDescent="0.25">
      <c r="A164" s="144" t="s">
        <v>148</v>
      </c>
      <c r="B164" s="145"/>
      <c r="C164" s="145"/>
      <c r="D164" s="145"/>
      <c r="E164" s="145"/>
      <c r="F164" s="146"/>
      <c r="G164" s="101" t="s">
        <v>39</v>
      </c>
      <c r="H164" s="101" t="s">
        <v>74</v>
      </c>
      <c r="I164" s="96"/>
      <c r="J164" s="96"/>
      <c r="K164" s="97" t="str">
        <f>CONCATENATE(G164,L164)</f>
        <v>EEA</v>
      </c>
      <c r="L164" s="98" t="str">
        <f>IF(OR(ISBLANK(I164),ISBLANK(J164)),IF(OR(G164="ALI",G164="AIE"),"L",IF(ISBLANK(G164),"","A")),IF(G164="EE",IF(J164&gt;=3,IF(I164&gt;=5,"H","A"),IF(J164&gt;=2,IF(I164&gt;=16,"H",IF(I164&lt;=4,"L","A")),IF(I164&lt;=15,"L","A"))),IF(OR(G164="SE",G164="CE"),IF(J164&gt;=4,IF(I164&gt;=6,"H","A"),IF(J164&gt;=2,IF(I164&gt;=20,"H",IF(I164&lt;=5,"L","A")),IF(I164&lt;=19,"L","A"))),IF(OR(G164="ALI",G164="AIE"),IF(J164&gt;=6,IF(I164&gt;=20,"H","A"),IF(J164&gt;=2,IF(I164&gt;=51,"H",IF(I164&lt;=19,"L","A")),IF(I164&lt;=50,"L","A")))))))</f>
        <v>A</v>
      </c>
      <c r="M164" s="99" t="str">
        <f>IF(L164="L","Baixa",IF(L164="A","Média",IF(L164="","","Alta")))</f>
        <v>Média</v>
      </c>
      <c r="N164" s="97">
        <f>IF(ISBLANK(G164),"",IF(G164="ALI",IF(L164="L",7,IF(L164="A",10,15)),IF(G164="AIE",IF(L164="L",5,IF(L164="A",7,10)),IF(G164="SE",IF(L164="L",4,IF(L164="A",5,7)),IF(OR(G164="EE",G164="CE"),IF(L164="L",3,IF(L164="A",4,6)))))))</f>
        <v>4</v>
      </c>
      <c r="O164" s="100">
        <f>IF(H164="I",N164*Contagem!$U$11,IF(H164="E",N164*Contagem!$U$13,IF(H164="A",N164*Contagem!$U$12,IF(H164="T",N164*Contagem!$U$14,""))))</f>
        <v>4</v>
      </c>
      <c r="P164" s="121"/>
      <c r="Q164" s="121"/>
      <c r="R164" s="121"/>
      <c r="S164" s="115"/>
      <c r="T164" s="76"/>
      <c r="U164" s="76"/>
      <c r="V164" s="76"/>
      <c r="W164" s="76"/>
    </row>
    <row r="165" spans="1:23" s="77" customFormat="1" ht="13.5" customHeight="1" x14ac:dyDescent="0.25">
      <c r="A165" s="150"/>
      <c r="B165" s="151"/>
      <c r="C165" s="151"/>
      <c r="D165" s="151"/>
      <c r="E165" s="151"/>
      <c r="F165" s="152"/>
      <c r="G165" s="68"/>
      <c r="H165" s="68"/>
      <c r="I165" s="68"/>
      <c r="J165" s="68"/>
      <c r="K165" s="70" t="str">
        <f t="shared" ref="K165:K170" si="139">CONCATENATE(G165,L165)</f>
        <v/>
      </c>
      <c r="L165" s="71" t="str">
        <f t="shared" ref="L165:L170" si="140">IF(OR(ISBLANK(I165),ISBLANK(J165)),IF(OR(G165="ALI",G165="AIE"),"L",IF(ISBLANK(G165),"","A")),IF(G165="EE",IF(J165&gt;=3,IF(I165&gt;=5,"H","A"),IF(J165&gt;=2,IF(I165&gt;=16,"H",IF(I165&lt;=4,"L","A")),IF(I165&lt;=15,"L","A"))),IF(OR(G165="SE",G165="CE"),IF(J165&gt;=4,IF(I165&gt;=6,"H","A"),IF(J165&gt;=2,IF(I165&gt;=20,"H",IF(I165&lt;=5,"L","A")),IF(I165&lt;=19,"L","A"))),IF(OR(G165="ALI",G165="AIE"),IF(J165&gt;=6,IF(I165&gt;=20,"H","A"),IF(J165&gt;=2,IF(I165&gt;=51,"H",IF(I165&lt;=19,"L","A")),IF(I165&lt;=50,"L","A")))))))</f>
        <v/>
      </c>
      <c r="M165" s="72" t="str">
        <f t="shared" ref="M165:M170" si="141">IF(L165="L","Baixa",IF(L165="A","Média",IF(L165="","","Alta")))</f>
        <v/>
      </c>
      <c r="N165" s="70" t="str">
        <f t="shared" ref="N165:N170" si="142">IF(ISBLANK(G165),"",IF(G165="ALI",IF(L165="L",7,IF(L165="A",10,15)),IF(G165="AIE",IF(L165="L",5,IF(L165="A",7,10)),IF(G165="SE",IF(L165="L",4,IF(L165="A",5,7)),IF(OR(G165="EE",G165="CE"),IF(L165="L",3,IF(L165="A",4,6)))))))</f>
        <v/>
      </c>
      <c r="O165" s="73" t="str">
        <f>IF(H165="I",N165*Contagem!$U$11,IF(H165="E",N165*Contagem!$U$13,IF(H165="A",N165*Contagem!$U$12,IF(H165="T",N165*Contagem!$U$14,""))))</f>
        <v/>
      </c>
      <c r="P165" s="120"/>
      <c r="Q165" s="120"/>
      <c r="R165" s="120"/>
      <c r="S165" s="115"/>
      <c r="T165" s="76"/>
      <c r="U165" s="76"/>
      <c r="V165" s="76"/>
      <c r="W165" s="76"/>
    </row>
    <row r="166" spans="1:23" s="77" customFormat="1" ht="13.5" customHeight="1" x14ac:dyDescent="0.25">
      <c r="A166" s="153" t="s">
        <v>146</v>
      </c>
      <c r="B166" s="154"/>
      <c r="C166" s="154"/>
      <c r="D166" s="154"/>
      <c r="E166" s="154"/>
      <c r="F166" s="155"/>
      <c r="G166" s="68"/>
      <c r="H166" s="68"/>
      <c r="I166" s="68"/>
      <c r="J166" s="68"/>
      <c r="K166" s="70" t="str">
        <f t="shared" si="139"/>
        <v/>
      </c>
      <c r="L166" s="71" t="str">
        <f t="shared" si="140"/>
        <v/>
      </c>
      <c r="M166" s="72" t="str">
        <f t="shared" si="141"/>
        <v/>
      </c>
      <c r="N166" s="70" t="str">
        <f t="shared" si="142"/>
        <v/>
      </c>
      <c r="O166" s="73" t="str">
        <f>IF(H166="I",N166*Contagem!$U$11,IF(H166="E",N166*Contagem!$U$13,IF(H166="A",N166*Contagem!$U$12,IF(H166="T",N166*Contagem!$U$14,""))))</f>
        <v/>
      </c>
      <c r="P166" s="120"/>
      <c r="Q166" s="120"/>
      <c r="R166" s="120"/>
      <c r="S166" s="115"/>
      <c r="T166" s="76"/>
      <c r="U166" s="76"/>
      <c r="V166" s="76"/>
      <c r="W166" s="76"/>
    </row>
    <row r="167" spans="1:23" s="77" customFormat="1" ht="13.5" customHeight="1" x14ac:dyDescent="0.25">
      <c r="A167" s="144" t="s">
        <v>82</v>
      </c>
      <c r="B167" s="145"/>
      <c r="C167" s="145"/>
      <c r="D167" s="145"/>
      <c r="E167" s="145"/>
      <c r="F167" s="146"/>
      <c r="G167" s="101" t="s">
        <v>39</v>
      </c>
      <c r="H167" s="101" t="s">
        <v>74</v>
      </c>
      <c r="I167" s="96"/>
      <c r="J167" s="96"/>
      <c r="K167" s="97" t="str">
        <f t="shared" si="139"/>
        <v>EEA</v>
      </c>
      <c r="L167" s="98" t="str">
        <f t="shared" si="140"/>
        <v>A</v>
      </c>
      <c r="M167" s="99" t="str">
        <f t="shared" si="141"/>
        <v>Média</v>
      </c>
      <c r="N167" s="97">
        <f t="shared" si="142"/>
        <v>4</v>
      </c>
      <c r="O167" s="100">
        <f>IF(H167="I",N167*Contagem!$U$11,IF(H167="E",N167*Contagem!$U$13,IF(H167="A",N167*Contagem!$U$12,IF(H167="T",N167*Contagem!$U$14,""))))</f>
        <v>4</v>
      </c>
      <c r="P167" s="121"/>
      <c r="Q167" s="121"/>
      <c r="R167" s="121"/>
      <c r="S167" s="115"/>
      <c r="T167" s="76"/>
      <c r="U167" s="76"/>
      <c r="V167" s="76"/>
      <c r="W167" s="76"/>
    </row>
    <row r="168" spans="1:23" s="77" customFormat="1" ht="13.5" customHeight="1" x14ac:dyDescent="0.25">
      <c r="A168" s="114" t="s">
        <v>86</v>
      </c>
      <c r="B168" s="115"/>
      <c r="C168" s="115"/>
      <c r="D168" s="115"/>
      <c r="E168" s="115"/>
      <c r="F168" s="116"/>
      <c r="G168" s="68" t="s">
        <v>39</v>
      </c>
      <c r="H168" s="68" t="s">
        <v>74</v>
      </c>
      <c r="I168" s="68"/>
      <c r="J168" s="68"/>
      <c r="K168" s="70" t="str">
        <f t="shared" si="139"/>
        <v>EEA</v>
      </c>
      <c r="L168" s="71" t="str">
        <f t="shared" si="140"/>
        <v>A</v>
      </c>
      <c r="M168" s="72" t="str">
        <f t="shared" si="141"/>
        <v>Média</v>
      </c>
      <c r="N168" s="70">
        <f t="shared" si="142"/>
        <v>4</v>
      </c>
      <c r="O168" s="73">
        <f>IF(H168="I",N168*Contagem!$U$11,IF(H168="E",N168*Contagem!$U$13,IF(H168="A",N168*Contagem!$U$12,IF(H168="T",N168*Contagem!$U$14,""))))</f>
        <v>4</v>
      </c>
      <c r="P168" s="120"/>
      <c r="Q168" s="120"/>
      <c r="R168" s="120"/>
      <c r="S168" s="115"/>
      <c r="T168" s="76"/>
      <c r="U168" s="76"/>
      <c r="V168" s="76"/>
      <c r="W168" s="76"/>
    </row>
    <row r="169" spans="1:23" s="66" customFormat="1" ht="13.5" customHeight="1" x14ac:dyDescent="0.25">
      <c r="A169" s="150"/>
      <c r="B169" s="151"/>
      <c r="C169" s="151"/>
      <c r="D169" s="151"/>
      <c r="E169" s="151"/>
      <c r="F169" s="152"/>
      <c r="G169" s="68"/>
      <c r="H169" s="68"/>
      <c r="I169" s="68"/>
      <c r="J169" s="68"/>
      <c r="K169" s="70" t="str">
        <f t="shared" si="139"/>
        <v/>
      </c>
      <c r="L169" s="71" t="str">
        <f t="shared" si="140"/>
        <v/>
      </c>
      <c r="M169" s="72" t="str">
        <f t="shared" si="141"/>
        <v/>
      </c>
      <c r="N169" s="70" t="str">
        <f t="shared" si="142"/>
        <v/>
      </c>
      <c r="O169" s="73" t="str">
        <f>IF(H169="I",N169*Contagem!$U$11,IF(H169="E",N169*Contagem!$U$13,IF(H169="A",N169*Contagem!$U$12,IF(H169="T",N169*Contagem!$U$14,""))))</f>
        <v/>
      </c>
      <c r="P169" s="120"/>
      <c r="Q169" s="120"/>
      <c r="R169" s="120"/>
      <c r="S169" s="115"/>
      <c r="T169" s="115"/>
      <c r="U169" s="115"/>
      <c r="V169" s="115"/>
      <c r="W169" s="115"/>
    </row>
    <row r="170" spans="1:23" s="66" customFormat="1" ht="13.5" customHeight="1" x14ac:dyDescent="0.25">
      <c r="A170" s="147" t="s">
        <v>97</v>
      </c>
      <c r="B170" s="148"/>
      <c r="C170" s="148"/>
      <c r="D170" s="148"/>
      <c r="E170" s="148"/>
      <c r="F170" s="149"/>
      <c r="G170" s="96" t="s">
        <v>36</v>
      </c>
      <c r="H170" s="96" t="s">
        <v>74</v>
      </c>
      <c r="I170" s="96"/>
      <c r="J170" s="96"/>
      <c r="K170" s="97" t="str">
        <f t="shared" si="139"/>
        <v>ALIL</v>
      </c>
      <c r="L170" s="98" t="str">
        <f t="shared" si="140"/>
        <v>L</v>
      </c>
      <c r="M170" s="99" t="str">
        <f t="shared" si="141"/>
        <v>Baixa</v>
      </c>
      <c r="N170" s="97">
        <f t="shared" si="142"/>
        <v>7</v>
      </c>
      <c r="O170" s="100">
        <f>IF(H170="I",N170*Contagem!$U$11,IF(H170="E",N170*Contagem!$U$13,IF(H170="A",N170*Contagem!$U$12,IF(H170="T",N170*Contagem!$U$14,""))))</f>
        <v>7</v>
      </c>
      <c r="P170" s="121"/>
      <c r="Q170" s="121"/>
      <c r="R170" s="121"/>
      <c r="S170" s="115"/>
      <c r="T170" s="115"/>
      <c r="U170" s="115"/>
      <c r="V170" s="115"/>
      <c r="W170" s="115"/>
    </row>
    <row r="171" spans="1:23" s="77" customFormat="1" ht="13.5" customHeight="1" x14ac:dyDescent="0.25">
      <c r="A171" s="144" t="s">
        <v>80</v>
      </c>
      <c r="B171" s="145"/>
      <c r="C171" s="145"/>
      <c r="D171" s="145"/>
      <c r="E171" s="145"/>
      <c r="F171" s="146"/>
      <c r="G171" s="101" t="s">
        <v>39</v>
      </c>
      <c r="H171" s="101" t="s">
        <v>74</v>
      </c>
      <c r="I171" s="96"/>
      <c r="J171" s="96"/>
      <c r="K171" s="97" t="str">
        <f>CONCATENATE(G171,L171)</f>
        <v>EEA</v>
      </c>
      <c r="L171" s="98" t="str">
        <f>IF(OR(ISBLANK(I171),ISBLANK(J171)),IF(OR(G171="ALI",G171="AIE"),"L",IF(ISBLANK(G171),"","A")),IF(G171="EE",IF(J171&gt;=3,IF(I171&gt;=5,"H","A"),IF(J171&gt;=2,IF(I171&gt;=16,"H",IF(I171&lt;=4,"L","A")),IF(I171&lt;=15,"L","A"))),IF(OR(G171="SE",G171="CE"),IF(J171&gt;=4,IF(I171&gt;=6,"H","A"),IF(J171&gt;=2,IF(I171&gt;=20,"H",IF(I171&lt;=5,"L","A")),IF(I171&lt;=19,"L","A"))),IF(OR(G171="ALI",G171="AIE"),IF(J171&gt;=6,IF(I171&gt;=20,"H","A"),IF(J171&gt;=2,IF(I171&gt;=51,"H",IF(I171&lt;=19,"L","A")),IF(I171&lt;=50,"L","A")))))))</f>
        <v>A</v>
      </c>
      <c r="M171" s="99" t="str">
        <f>IF(L171="L","Baixa",IF(L171="A","Média",IF(L171="","","Alta")))</f>
        <v>Média</v>
      </c>
      <c r="N171" s="97">
        <f>IF(ISBLANK(G171),"",IF(G171="ALI",IF(L171="L",7,IF(L171="A",10,15)),IF(G171="AIE",IF(L171="L",5,IF(L171="A",7,10)),IF(G171="SE",IF(L171="L",4,IF(L171="A",5,7)),IF(OR(G171="EE",G171="CE"),IF(L171="L",3,IF(L171="A",4,6)))))))</f>
        <v>4</v>
      </c>
      <c r="O171" s="100">
        <f>IF(H171="I",N171*Contagem!$U$11,IF(H171="E",N171*Contagem!$U$13,IF(H171="A",N171*Contagem!$U$12,IF(H171="T",N171*Contagem!$U$14,""))))</f>
        <v>4</v>
      </c>
      <c r="P171" s="121"/>
      <c r="Q171" s="121"/>
      <c r="R171" s="121"/>
      <c r="S171" s="115"/>
      <c r="T171" s="76"/>
      <c r="U171" s="76"/>
      <c r="V171" s="76"/>
      <c r="W171" s="76"/>
    </row>
    <row r="172" spans="1:23" s="66" customFormat="1" ht="13.5" customHeight="1" x14ac:dyDescent="0.25">
      <c r="A172" s="141" t="s">
        <v>81</v>
      </c>
      <c r="B172" s="142"/>
      <c r="C172" s="142"/>
      <c r="D172" s="142"/>
      <c r="E172" s="142"/>
      <c r="F172" s="143"/>
      <c r="G172" s="96" t="s">
        <v>39</v>
      </c>
      <c r="H172" s="96" t="s">
        <v>74</v>
      </c>
      <c r="I172" s="96"/>
      <c r="J172" s="96"/>
      <c r="K172" s="97" t="str">
        <f t="shared" ref="K172" si="143">CONCATENATE(G172,L172)</f>
        <v>EEA</v>
      </c>
      <c r="L172" s="98" t="str">
        <f t="shared" ref="L172" si="144">IF(OR(ISBLANK(I172),ISBLANK(J172)),IF(OR(G172="ALI",G172="AIE"),"L",IF(ISBLANK(G172),"","A")),IF(G172="EE",IF(J172&gt;=3,IF(I172&gt;=5,"H","A"),IF(J172&gt;=2,IF(I172&gt;=16,"H",IF(I172&lt;=4,"L","A")),IF(I172&lt;=15,"L","A"))),IF(OR(G172="SE",G172="CE"),IF(J172&gt;=4,IF(I172&gt;=6,"H","A"),IF(J172&gt;=2,IF(I172&gt;=20,"H",IF(I172&lt;=5,"L","A")),IF(I172&lt;=19,"L","A"))),IF(OR(G172="ALI",G172="AIE"),IF(J172&gt;=6,IF(I172&gt;=20,"H","A"),IF(J172&gt;=2,IF(I172&gt;=51,"H",IF(I172&lt;=19,"L","A")),IF(I172&lt;=50,"L","A")))))))</f>
        <v>A</v>
      </c>
      <c r="M172" s="99" t="str">
        <f t="shared" ref="M172" si="145">IF(L172="L","Baixa",IF(L172="A","Média",IF(L172="","","Alta")))</f>
        <v>Média</v>
      </c>
      <c r="N172" s="97">
        <f t="shared" ref="N172" si="146">IF(ISBLANK(G172),"",IF(G172="ALI",IF(L172="L",7,IF(L172="A",10,15)),IF(G172="AIE",IF(L172="L",5,IF(L172="A",7,10)),IF(G172="SE",IF(L172="L",4,IF(L172="A",5,7)),IF(OR(G172="EE",G172="CE"),IF(L172="L",3,IF(L172="A",4,6)))))))</f>
        <v>4</v>
      </c>
      <c r="O172" s="100">
        <f>IF(H172="I",N172*Contagem!$U$11,IF(H172="E",N172*Contagem!$U$13,IF(H172="A",N172*Contagem!$U$12,IF(H172="T",N172*Contagem!$U$14,""))))</f>
        <v>4</v>
      </c>
      <c r="P172" s="121"/>
      <c r="Q172" s="121"/>
      <c r="R172" s="121"/>
      <c r="S172" s="115"/>
      <c r="T172" s="115"/>
      <c r="U172" s="115"/>
      <c r="V172" s="115"/>
      <c r="W172" s="115"/>
    </row>
    <row r="173" spans="1:23" s="77" customFormat="1" ht="13.5" customHeight="1" x14ac:dyDescent="0.25">
      <c r="A173" s="141" t="s">
        <v>75</v>
      </c>
      <c r="B173" s="142"/>
      <c r="C173" s="142"/>
      <c r="D173" s="142"/>
      <c r="E173" s="142"/>
      <c r="F173" s="143"/>
      <c r="G173" s="96" t="s">
        <v>39</v>
      </c>
      <c r="H173" s="96" t="s">
        <v>74</v>
      </c>
      <c r="I173" s="96"/>
      <c r="J173" s="96"/>
      <c r="K173" s="97" t="str">
        <f>CONCATENATE(G173,L173)</f>
        <v>EEA</v>
      </c>
      <c r="L173" s="98" t="str">
        <f>IF(OR(ISBLANK(I173),ISBLANK(J173)),IF(OR(G173="ALI",G173="AIE"),"L",IF(ISBLANK(G173),"","A")),IF(G173="EE",IF(J173&gt;=3,IF(I173&gt;=5,"H","A"),IF(J173&gt;=2,IF(I173&gt;=16,"H",IF(I173&lt;=4,"L","A")),IF(I173&lt;=15,"L","A"))),IF(OR(G173="SE",G173="CE"),IF(J173&gt;=4,IF(I173&gt;=6,"H","A"),IF(J173&gt;=2,IF(I173&gt;=20,"H",IF(I173&lt;=5,"L","A")),IF(I173&lt;=19,"L","A"))),IF(OR(G173="ALI",G173="AIE"),IF(J173&gt;=6,IF(I173&gt;=20,"H","A"),IF(J173&gt;=2,IF(I173&gt;=51,"H",IF(I173&lt;=19,"L","A")),IF(I173&lt;=50,"L","A")))))))</f>
        <v>A</v>
      </c>
      <c r="M173" s="99" t="str">
        <f>IF(L173="L","Baixa",IF(L173="A","Média",IF(L173="","","Alta")))</f>
        <v>Média</v>
      </c>
      <c r="N173" s="97">
        <f>IF(ISBLANK(G173),"",IF(G173="ALI",IF(L173="L",7,IF(L173="A",10,15)),IF(G173="AIE",IF(L173="L",5,IF(L173="A",7,10)),IF(G173="SE",IF(L173="L",4,IF(L173="A",5,7)),IF(OR(G173="EE",G173="CE"),IF(L173="L",3,IF(L173="A",4,6)))))))</f>
        <v>4</v>
      </c>
      <c r="O173" s="100">
        <f>IF(H173="I",N173*Contagem!$U$11,IF(H173="E",N173*Contagem!$U$13,IF(H173="A",N173*Contagem!$U$12,IF(H173="T",N173*Contagem!$U$14,""))))</f>
        <v>4</v>
      </c>
      <c r="P173" s="121"/>
      <c r="Q173" s="121"/>
      <c r="R173" s="121"/>
      <c r="S173" s="115"/>
      <c r="T173" s="76"/>
      <c r="U173" s="76"/>
      <c r="V173" s="76"/>
      <c r="W173" s="76"/>
    </row>
    <row r="174" spans="1:23" s="66" customFormat="1" ht="13.5" customHeight="1" x14ac:dyDescent="0.25">
      <c r="A174" s="110" t="s">
        <v>82</v>
      </c>
      <c r="B174" s="111"/>
      <c r="C174" s="111"/>
      <c r="D174" s="111"/>
      <c r="E174" s="111"/>
      <c r="F174" s="112"/>
      <c r="G174" s="96" t="s">
        <v>38</v>
      </c>
      <c r="H174" s="96" t="s">
        <v>74</v>
      </c>
      <c r="I174" s="96"/>
      <c r="J174" s="96"/>
      <c r="K174" s="97" t="str">
        <f t="shared" ref="K174:K184" si="147">CONCATENATE(G174,L174)</f>
        <v>CEA</v>
      </c>
      <c r="L174" s="98" t="str">
        <f t="shared" ref="L174:L184" si="148">IF(OR(ISBLANK(I174),ISBLANK(J174)),IF(OR(G174="ALI",G174="AIE"),"L",IF(ISBLANK(G174),"","A")),IF(G174="EE",IF(J174&gt;=3,IF(I174&gt;=5,"H","A"),IF(J174&gt;=2,IF(I174&gt;=16,"H",IF(I174&lt;=4,"L","A")),IF(I174&lt;=15,"L","A"))),IF(OR(G174="SE",G174="CE"),IF(J174&gt;=4,IF(I174&gt;=6,"H","A"),IF(J174&gt;=2,IF(I174&gt;=20,"H",IF(I174&lt;=5,"L","A")),IF(I174&lt;=19,"L","A"))),IF(OR(G174="ALI",G174="AIE"),IF(J174&gt;=6,IF(I174&gt;=20,"H","A"),IF(J174&gt;=2,IF(I174&gt;=51,"H",IF(I174&lt;=19,"L","A")),IF(I174&lt;=50,"L","A")))))))</f>
        <v>A</v>
      </c>
      <c r="M174" s="99" t="str">
        <f t="shared" ref="M174:M184" si="149">IF(L174="L","Baixa",IF(L174="A","Média",IF(L174="","","Alta")))</f>
        <v>Média</v>
      </c>
      <c r="N174" s="97">
        <f t="shared" ref="N174:N184" si="150">IF(ISBLANK(G174),"",IF(G174="ALI",IF(L174="L",7,IF(L174="A",10,15)),IF(G174="AIE",IF(L174="L",5,IF(L174="A",7,10)),IF(G174="SE",IF(L174="L",4,IF(L174="A",5,7)),IF(OR(G174="EE",G174="CE"),IF(L174="L",3,IF(L174="A",4,6)))))))</f>
        <v>4</v>
      </c>
      <c r="O174" s="100">
        <f>IF(H174="I",N174*Contagem!$U$11,IF(H174="E",N174*Contagem!$U$13,IF(H174="A",N174*Contagem!$U$12,IF(H174="T",N174*Contagem!$U$14,""))))</f>
        <v>4</v>
      </c>
      <c r="P174" s="121"/>
      <c r="Q174" s="121"/>
      <c r="R174" s="121"/>
      <c r="S174" s="115"/>
      <c r="T174" s="115"/>
      <c r="U174" s="115"/>
      <c r="V174" s="115"/>
      <c r="W174" s="115"/>
    </row>
    <row r="175" spans="1:23" s="77" customFormat="1" ht="13.5" customHeight="1" x14ac:dyDescent="0.25">
      <c r="A175" s="141" t="s">
        <v>91</v>
      </c>
      <c r="B175" s="142"/>
      <c r="C175" s="142"/>
      <c r="D175" s="142"/>
      <c r="E175" s="142"/>
      <c r="F175" s="143"/>
      <c r="G175" s="96" t="s">
        <v>39</v>
      </c>
      <c r="H175" s="96" t="s">
        <v>74</v>
      </c>
      <c r="I175" s="96"/>
      <c r="J175" s="96"/>
      <c r="K175" s="97" t="str">
        <f t="shared" si="147"/>
        <v>EEA</v>
      </c>
      <c r="L175" s="98" t="str">
        <f t="shared" si="148"/>
        <v>A</v>
      </c>
      <c r="M175" s="99" t="str">
        <f t="shared" si="149"/>
        <v>Média</v>
      </c>
      <c r="N175" s="97">
        <f t="shared" si="150"/>
        <v>4</v>
      </c>
      <c r="O175" s="100">
        <f>IF(H175="I",N175*Contagem!$U$11,IF(H175="E",N175*Contagem!$U$13,IF(H175="A",N175*Contagem!$U$12,IF(H175="T",N175*Contagem!$U$14,""))))</f>
        <v>4</v>
      </c>
      <c r="P175" s="121"/>
      <c r="Q175" s="121"/>
      <c r="R175" s="121"/>
      <c r="S175" s="115"/>
      <c r="T175" s="76"/>
      <c r="U175" s="76"/>
      <c r="V175" s="76"/>
      <c r="W175" s="76"/>
    </row>
    <row r="176" spans="1:23" s="66" customFormat="1" ht="13.5" customHeight="1" x14ac:dyDescent="0.25">
      <c r="A176" s="150"/>
      <c r="B176" s="151"/>
      <c r="C176" s="151"/>
      <c r="D176" s="151"/>
      <c r="E176" s="151"/>
      <c r="F176" s="152"/>
      <c r="G176" s="68"/>
      <c r="H176" s="68"/>
      <c r="I176" s="68"/>
      <c r="J176" s="68"/>
      <c r="K176" s="70" t="str">
        <f t="shared" si="147"/>
        <v/>
      </c>
      <c r="L176" s="71" t="str">
        <f t="shared" si="148"/>
        <v/>
      </c>
      <c r="M176" s="72" t="str">
        <f t="shared" si="149"/>
        <v/>
      </c>
      <c r="N176" s="70" t="str">
        <f t="shared" si="150"/>
        <v/>
      </c>
      <c r="O176" s="73" t="str">
        <f>IF(H176="I",N176*Contagem!$U$11,IF(H176="E",N176*Contagem!$U$13,IF(H176="A",N176*Contagem!$U$12,IF(H176="T",N176*Contagem!$U$14,""))))</f>
        <v/>
      </c>
      <c r="P176" s="120"/>
      <c r="Q176" s="120"/>
      <c r="R176" s="120"/>
      <c r="S176" s="115"/>
      <c r="T176" s="115"/>
      <c r="U176" s="115"/>
      <c r="V176" s="115"/>
      <c r="W176" s="115"/>
    </row>
    <row r="177" spans="1:23" s="66" customFormat="1" ht="13.5" customHeight="1" x14ac:dyDescent="0.25">
      <c r="A177" s="147" t="s">
        <v>159</v>
      </c>
      <c r="B177" s="148"/>
      <c r="C177" s="148"/>
      <c r="D177" s="148"/>
      <c r="E177" s="148"/>
      <c r="F177" s="149"/>
      <c r="G177" s="96" t="s">
        <v>36</v>
      </c>
      <c r="H177" s="96" t="s">
        <v>74</v>
      </c>
      <c r="I177" s="96"/>
      <c r="J177" s="96"/>
      <c r="K177" s="97" t="str">
        <f t="shared" si="147"/>
        <v>ALIL</v>
      </c>
      <c r="L177" s="98" t="str">
        <f t="shared" si="148"/>
        <v>L</v>
      </c>
      <c r="M177" s="99" t="str">
        <f t="shared" si="149"/>
        <v>Baixa</v>
      </c>
      <c r="N177" s="97">
        <f t="shared" si="150"/>
        <v>7</v>
      </c>
      <c r="O177" s="100">
        <f>IF(H177="I",N177*Contagem!$U$11,IF(H177="E",N177*Contagem!$U$13,IF(H177="A",N177*Contagem!$U$12,IF(H177="T",N177*Contagem!$U$14,""))))</f>
        <v>7</v>
      </c>
      <c r="P177" s="121"/>
      <c r="Q177" s="121"/>
      <c r="R177" s="121"/>
      <c r="S177" s="115"/>
      <c r="T177" s="115"/>
      <c r="U177" s="115"/>
      <c r="V177" s="115"/>
      <c r="W177" s="115"/>
    </row>
    <row r="178" spans="1:23" s="77" customFormat="1" ht="13.5" customHeight="1" x14ac:dyDescent="0.25">
      <c r="A178" s="144" t="s">
        <v>80</v>
      </c>
      <c r="B178" s="145"/>
      <c r="C178" s="145"/>
      <c r="D178" s="145"/>
      <c r="E178" s="145"/>
      <c r="F178" s="146"/>
      <c r="G178" s="101" t="s">
        <v>39</v>
      </c>
      <c r="H178" s="101" t="s">
        <v>74</v>
      </c>
      <c r="I178" s="96"/>
      <c r="J178" s="96"/>
      <c r="K178" s="97" t="str">
        <f>CONCATENATE(G178,L178)</f>
        <v>EEA</v>
      </c>
      <c r="L178" s="98" t="str">
        <f>IF(OR(ISBLANK(I178),ISBLANK(J178)),IF(OR(G178="ALI",G178="AIE"),"L",IF(ISBLANK(G178),"","A")),IF(G178="EE",IF(J178&gt;=3,IF(I178&gt;=5,"H","A"),IF(J178&gt;=2,IF(I178&gt;=16,"H",IF(I178&lt;=4,"L","A")),IF(I178&lt;=15,"L","A"))),IF(OR(G178="SE",G178="CE"),IF(J178&gt;=4,IF(I178&gt;=6,"H","A"),IF(J178&gt;=2,IF(I178&gt;=20,"H",IF(I178&lt;=5,"L","A")),IF(I178&lt;=19,"L","A"))),IF(OR(G178="ALI",G178="AIE"),IF(J178&gt;=6,IF(I178&gt;=20,"H","A"),IF(J178&gt;=2,IF(I178&gt;=51,"H",IF(I178&lt;=19,"L","A")),IF(I178&lt;=50,"L","A")))))))</f>
        <v>A</v>
      </c>
      <c r="M178" s="99" t="str">
        <f>IF(L178="L","Baixa",IF(L178="A","Média",IF(L178="","","Alta")))</f>
        <v>Média</v>
      </c>
      <c r="N178" s="97">
        <f>IF(ISBLANK(G178),"",IF(G178="ALI",IF(L178="L",7,IF(L178="A",10,15)),IF(G178="AIE",IF(L178="L",5,IF(L178="A",7,10)),IF(G178="SE",IF(L178="L",4,IF(L178="A",5,7)),IF(OR(G178="EE",G178="CE"),IF(L178="L",3,IF(L178="A",4,6)))))))</f>
        <v>4</v>
      </c>
      <c r="O178" s="100">
        <f>IF(H178="I",N178*Contagem!$U$11,IF(H178="E",N178*Contagem!$U$13,IF(H178="A",N178*Contagem!$U$12,IF(H178="T",N178*Contagem!$U$14,""))))</f>
        <v>4</v>
      </c>
      <c r="P178" s="121"/>
      <c r="Q178" s="121"/>
      <c r="R178" s="121"/>
      <c r="S178" s="115"/>
      <c r="T178" s="76"/>
      <c r="U178" s="76"/>
      <c r="V178" s="76"/>
      <c r="W178" s="76"/>
    </row>
    <row r="179" spans="1:23" s="66" customFormat="1" ht="13.5" customHeight="1" x14ac:dyDescent="0.25">
      <c r="A179" s="141" t="s">
        <v>81</v>
      </c>
      <c r="B179" s="142"/>
      <c r="C179" s="142"/>
      <c r="D179" s="142"/>
      <c r="E179" s="142"/>
      <c r="F179" s="143"/>
      <c r="G179" s="96" t="s">
        <v>39</v>
      </c>
      <c r="H179" s="96" t="s">
        <v>74</v>
      </c>
      <c r="I179" s="96"/>
      <c r="J179" s="96"/>
      <c r="K179" s="97" t="str">
        <f t="shared" ref="K179" si="151">CONCATENATE(G179,L179)</f>
        <v>EEA</v>
      </c>
      <c r="L179" s="98" t="str">
        <f t="shared" ref="L179" si="152">IF(OR(ISBLANK(I179),ISBLANK(J179)),IF(OR(G179="ALI",G179="AIE"),"L",IF(ISBLANK(G179),"","A")),IF(G179="EE",IF(J179&gt;=3,IF(I179&gt;=5,"H","A"),IF(J179&gt;=2,IF(I179&gt;=16,"H",IF(I179&lt;=4,"L","A")),IF(I179&lt;=15,"L","A"))),IF(OR(G179="SE",G179="CE"),IF(J179&gt;=4,IF(I179&gt;=6,"H","A"),IF(J179&gt;=2,IF(I179&gt;=20,"H",IF(I179&lt;=5,"L","A")),IF(I179&lt;=19,"L","A"))),IF(OR(G179="ALI",G179="AIE"),IF(J179&gt;=6,IF(I179&gt;=20,"H","A"),IF(J179&gt;=2,IF(I179&gt;=51,"H",IF(I179&lt;=19,"L","A")),IF(I179&lt;=50,"L","A")))))))</f>
        <v>A</v>
      </c>
      <c r="M179" s="99" t="str">
        <f t="shared" ref="M179" si="153">IF(L179="L","Baixa",IF(L179="A","Média",IF(L179="","","Alta")))</f>
        <v>Média</v>
      </c>
      <c r="N179" s="97">
        <f t="shared" ref="N179" si="154">IF(ISBLANK(G179),"",IF(G179="ALI",IF(L179="L",7,IF(L179="A",10,15)),IF(G179="AIE",IF(L179="L",5,IF(L179="A",7,10)),IF(G179="SE",IF(L179="L",4,IF(L179="A",5,7)),IF(OR(G179="EE",G179="CE"),IF(L179="L",3,IF(L179="A",4,6)))))))</f>
        <v>4</v>
      </c>
      <c r="O179" s="100">
        <f>IF(H179="I",N179*Contagem!$U$11,IF(H179="E",N179*Contagem!$U$13,IF(H179="A",N179*Contagem!$U$12,IF(H179="T",N179*Contagem!$U$14,""))))</f>
        <v>4</v>
      </c>
      <c r="P179" s="121"/>
      <c r="Q179" s="121"/>
      <c r="R179" s="121"/>
      <c r="S179" s="115"/>
      <c r="T179" s="115"/>
      <c r="U179" s="115"/>
      <c r="V179" s="115"/>
      <c r="W179" s="115"/>
    </row>
    <row r="180" spans="1:23" s="77" customFormat="1" ht="13.5" customHeight="1" x14ac:dyDescent="0.25">
      <c r="A180" s="141" t="s">
        <v>75</v>
      </c>
      <c r="B180" s="142"/>
      <c r="C180" s="142"/>
      <c r="D180" s="142"/>
      <c r="E180" s="142"/>
      <c r="F180" s="143"/>
      <c r="G180" s="96" t="s">
        <v>39</v>
      </c>
      <c r="H180" s="96" t="s">
        <v>74</v>
      </c>
      <c r="I180" s="96"/>
      <c r="J180" s="96"/>
      <c r="K180" s="97" t="str">
        <f>CONCATENATE(G180,L180)</f>
        <v>EEA</v>
      </c>
      <c r="L180" s="98" t="str">
        <f>IF(OR(ISBLANK(I180),ISBLANK(J180)),IF(OR(G180="ALI",G180="AIE"),"L",IF(ISBLANK(G180),"","A")),IF(G180="EE",IF(J180&gt;=3,IF(I180&gt;=5,"H","A"),IF(J180&gt;=2,IF(I180&gt;=16,"H",IF(I180&lt;=4,"L","A")),IF(I180&lt;=15,"L","A"))),IF(OR(G180="SE",G180="CE"),IF(J180&gt;=4,IF(I180&gt;=6,"H","A"),IF(J180&gt;=2,IF(I180&gt;=20,"H",IF(I180&lt;=5,"L","A")),IF(I180&lt;=19,"L","A"))),IF(OR(G180="ALI",G180="AIE"),IF(J180&gt;=6,IF(I180&gt;=20,"H","A"),IF(J180&gt;=2,IF(I180&gt;=51,"H",IF(I180&lt;=19,"L","A")),IF(I180&lt;=50,"L","A")))))))</f>
        <v>A</v>
      </c>
      <c r="M180" s="99" t="str">
        <f>IF(L180="L","Baixa",IF(L180="A","Média",IF(L180="","","Alta")))</f>
        <v>Média</v>
      </c>
      <c r="N180" s="97">
        <f>IF(ISBLANK(G180),"",IF(G180="ALI",IF(L180="L",7,IF(L180="A",10,15)),IF(G180="AIE",IF(L180="L",5,IF(L180="A",7,10)),IF(G180="SE",IF(L180="L",4,IF(L180="A",5,7)),IF(OR(G180="EE",G180="CE"),IF(L180="L",3,IF(L180="A",4,6)))))))</f>
        <v>4</v>
      </c>
      <c r="O180" s="100">
        <f>IF(H180="I",N180*Contagem!$U$11,IF(H180="E",N180*Contagem!$U$13,IF(H180="A",N180*Contagem!$U$12,IF(H180="T",N180*Contagem!$U$14,""))))</f>
        <v>4</v>
      </c>
      <c r="P180" s="121"/>
      <c r="Q180" s="121"/>
      <c r="R180" s="121"/>
      <c r="S180" s="115"/>
      <c r="T180" s="76"/>
      <c r="U180" s="76"/>
      <c r="V180" s="76"/>
      <c r="W180" s="76"/>
    </row>
    <row r="181" spans="1:23" s="66" customFormat="1" ht="13.5" customHeight="1" x14ac:dyDescent="0.25">
      <c r="A181" s="110" t="s">
        <v>82</v>
      </c>
      <c r="B181" s="111"/>
      <c r="C181" s="111"/>
      <c r="D181" s="111"/>
      <c r="E181" s="111"/>
      <c r="F181" s="112"/>
      <c r="G181" s="96" t="s">
        <v>38</v>
      </c>
      <c r="H181" s="96" t="s">
        <v>74</v>
      </c>
      <c r="I181" s="96"/>
      <c r="J181" s="96"/>
      <c r="K181" s="97" t="str">
        <f t="shared" ref="K181:K182" si="155">CONCATENATE(G181,L181)</f>
        <v>CEA</v>
      </c>
      <c r="L181" s="98" t="str">
        <f t="shared" ref="L181:L182" si="156">IF(OR(ISBLANK(I181),ISBLANK(J181)),IF(OR(G181="ALI",G181="AIE"),"L",IF(ISBLANK(G181),"","A")),IF(G181="EE",IF(J181&gt;=3,IF(I181&gt;=5,"H","A"),IF(J181&gt;=2,IF(I181&gt;=16,"H",IF(I181&lt;=4,"L","A")),IF(I181&lt;=15,"L","A"))),IF(OR(G181="SE",G181="CE"),IF(J181&gt;=4,IF(I181&gt;=6,"H","A"),IF(J181&gt;=2,IF(I181&gt;=20,"H",IF(I181&lt;=5,"L","A")),IF(I181&lt;=19,"L","A"))),IF(OR(G181="ALI",G181="AIE"),IF(J181&gt;=6,IF(I181&gt;=20,"H","A"),IF(J181&gt;=2,IF(I181&gt;=51,"H",IF(I181&lt;=19,"L","A")),IF(I181&lt;=50,"L","A")))))))</f>
        <v>A</v>
      </c>
      <c r="M181" s="99" t="str">
        <f t="shared" ref="M181:M182" si="157">IF(L181="L","Baixa",IF(L181="A","Média",IF(L181="","","Alta")))</f>
        <v>Média</v>
      </c>
      <c r="N181" s="97">
        <f t="shared" ref="N181:N182" si="158">IF(ISBLANK(G181),"",IF(G181="ALI",IF(L181="L",7,IF(L181="A",10,15)),IF(G181="AIE",IF(L181="L",5,IF(L181="A",7,10)),IF(G181="SE",IF(L181="L",4,IF(L181="A",5,7)),IF(OR(G181="EE",G181="CE"),IF(L181="L",3,IF(L181="A",4,6)))))))</f>
        <v>4</v>
      </c>
      <c r="O181" s="100">
        <f>IF(H181="I",N181*Contagem!$U$11,IF(H181="E",N181*Contagem!$U$13,IF(H181="A",N181*Contagem!$U$12,IF(H181="T",N181*Contagem!$U$14,""))))</f>
        <v>4</v>
      </c>
      <c r="P181" s="121"/>
      <c r="Q181" s="121"/>
      <c r="R181" s="121"/>
      <c r="S181" s="115"/>
      <c r="T181" s="115"/>
      <c r="U181" s="115"/>
      <c r="V181" s="115"/>
      <c r="W181" s="115"/>
    </row>
    <row r="182" spans="1:23" s="77" customFormat="1" ht="13.5" customHeight="1" x14ac:dyDescent="0.25">
      <c r="A182" s="141" t="s">
        <v>91</v>
      </c>
      <c r="B182" s="142"/>
      <c r="C182" s="142"/>
      <c r="D182" s="142"/>
      <c r="E182" s="142"/>
      <c r="F182" s="143"/>
      <c r="G182" s="96" t="s">
        <v>39</v>
      </c>
      <c r="H182" s="96" t="s">
        <v>74</v>
      </c>
      <c r="I182" s="96"/>
      <c r="J182" s="96"/>
      <c r="K182" s="97" t="str">
        <f t="shared" si="155"/>
        <v>EEA</v>
      </c>
      <c r="L182" s="98" t="str">
        <f t="shared" si="156"/>
        <v>A</v>
      </c>
      <c r="M182" s="99" t="str">
        <f t="shared" si="157"/>
        <v>Média</v>
      </c>
      <c r="N182" s="97">
        <f t="shared" si="158"/>
        <v>4</v>
      </c>
      <c r="O182" s="100">
        <f>IF(H182="I",N182*Contagem!$U$11,IF(H182="E",N182*Contagem!$U$13,IF(H182="A",N182*Contagem!$U$12,IF(H182="T",N182*Contagem!$U$14,""))))</f>
        <v>4</v>
      </c>
      <c r="P182" s="121"/>
      <c r="Q182" s="121"/>
      <c r="R182" s="121"/>
      <c r="S182" s="115"/>
      <c r="T182" s="76"/>
      <c r="U182" s="76"/>
      <c r="V182" s="76"/>
      <c r="W182" s="76"/>
    </row>
    <row r="183" spans="1:23" s="66" customFormat="1" ht="13.5" customHeight="1" x14ac:dyDescent="0.25">
      <c r="A183" s="141"/>
      <c r="B183" s="142"/>
      <c r="C183" s="142"/>
      <c r="D183" s="142"/>
      <c r="E183" s="142"/>
      <c r="F183" s="143"/>
      <c r="G183" s="96"/>
      <c r="H183" s="96"/>
      <c r="I183" s="96"/>
      <c r="J183" s="96"/>
      <c r="K183" s="97" t="str">
        <f t="shared" si="147"/>
        <v/>
      </c>
      <c r="L183" s="98" t="str">
        <f t="shared" si="148"/>
        <v/>
      </c>
      <c r="M183" s="99" t="str">
        <f t="shared" si="149"/>
        <v/>
      </c>
      <c r="N183" s="97" t="str">
        <f t="shared" si="150"/>
        <v/>
      </c>
      <c r="O183" s="100" t="str">
        <f>IF(H183="I",N183*Contagem!$U$11,IF(H183="E",N183*Contagem!$U$13,IF(H183="A",N183*Contagem!$U$12,IF(H183="T",N183*Contagem!$U$14,""))))</f>
        <v/>
      </c>
      <c r="P183" s="121"/>
      <c r="Q183" s="121"/>
      <c r="R183" s="121"/>
      <c r="S183" s="115"/>
      <c r="T183" s="115"/>
      <c r="U183" s="115"/>
      <c r="V183" s="115"/>
      <c r="W183" s="115"/>
    </row>
    <row r="184" spans="1:23" s="77" customFormat="1" ht="13.5" customHeight="1" x14ac:dyDescent="0.25">
      <c r="A184" s="172" t="s">
        <v>177</v>
      </c>
      <c r="B184" s="173"/>
      <c r="C184" s="173"/>
      <c r="D184" s="173"/>
      <c r="E184" s="173"/>
      <c r="F184" s="174"/>
      <c r="G184" s="78"/>
      <c r="H184" s="78"/>
      <c r="I184" s="78"/>
      <c r="J184" s="78"/>
      <c r="K184" s="70" t="str">
        <f t="shared" si="147"/>
        <v/>
      </c>
      <c r="L184" s="71" t="str">
        <f t="shared" si="148"/>
        <v/>
      </c>
      <c r="M184" s="72" t="str">
        <f t="shared" si="149"/>
        <v/>
      </c>
      <c r="N184" s="70" t="str">
        <f t="shared" si="150"/>
        <v/>
      </c>
      <c r="O184" s="73" t="str">
        <f>IF(H184="I",N184*Contagem!$U$11,IF(H184="E",N184*Contagem!$U$13,IF(H184="A",N184*Contagem!$U$12,IF(H184="T",N184*Contagem!$U$14,""))))</f>
        <v/>
      </c>
      <c r="P184" s="120"/>
      <c r="Q184" s="120"/>
      <c r="R184" s="120"/>
      <c r="S184" s="92"/>
      <c r="T184" s="76"/>
      <c r="U184" s="76"/>
      <c r="V184" s="76"/>
      <c r="W184" s="76"/>
    </row>
    <row r="185" spans="1:23" s="66" customFormat="1" ht="13.5" customHeight="1" x14ac:dyDescent="0.25">
      <c r="A185" s="147" t="s">
        <v>157</v>
      </c>
      <c r="B185" s="148"/>
      <c r="C185" s="148"/>
      <c r="D185" s="148"/>
      <c r="E185" s="148"/>
      <c r="F185" s="149"/>
      <c r="G185" s="96"/>
      <c r="H185" s="96"/>
      <c r="I185" s="96"/>
      <c r="J185" s="96"/>
      <c r="K185" s="97" t="str">
        <f t="shared" ref="K185" si="159">CONCATENATE(G185,L185)</f>
        <v/>
      </c>
      <c r="L185" s="98" t="str">
        <f t="shared" ref="L185" si="160">IF(OR(ISBLANK(I185),ISBLANK(J185)),IF(OR(G185="ALI",G185="AIE"),"L",IF(ISBLANK(G185),"","A")),IF(G185="EE",IF(J185&gt;=3,IF(I185&gt;=5,"H","A"),IF(J185&gt;=2,IF(I185&gt;=16,"H",IF(I185&lt;=4,"L","A")),IF(I185&lt;=15,"L","A"))),IF(OR(G185="SE",G185="CE"),IF(J185&gt;=4,IF(I185&gt;=6,"H","A"),IF(J185&gt;=2,IF(I185&gt;=20,"H",IF(I185&lt;=5,"L","A")),IF(I185&lt;=19,"L","A"))),IF(OR(G185="ALI",G185="AIE"),IF(J185&gt;=6,IF(I185&gt;=20,"H","A"),IF(J185&gt;=2,IF(I185&gt;=51,"H",IF(I185&lt;=19,"L","A")),IF(I185&lt;=50,"L","A")))))))</f>
        <v/>
      </c>
      <c r="M185" s="99" t="str">
        <f t="shared" ref="M185" si="161">IF(L185="L","Baixa",IF(L185="A","Média",IF(L185="","","Alta")))</f>
        <v/>
      </c>
      <c r="N185" s="97" t="str">
        <f t="shared" ref="N185" si="162">IF(ISBLANK(G185),"",IF(G185="ALI",IF(L185="L",7,IF(L185="A",10,15)),IF(G185="AIE",IF(L185="L",5,IF(L185="A",7,10)),IF(G185="SE",IF(L185="L",4,IF(L185="A",5,7)),IF(OR(G185="EE",G185="CE"),IF(L185="L",3,IF(L185="A",4,6)))))))</f>
        <v/>
      </c>
      <c r="O185" s="100" t="str">
        <f>IF(H185="I",N185*Contagem!$U$11,IF(H185="E",N185*Contagem!$U$13,IF(H185="A",N185*Contagem!$U$12,IF(H185="T",N185*Contagem!$U$14,""))))</f>
        <v/>
      </c>
      <c r="P185" s="121"/>
      <c r="Q185" s="121"/>
      <c r="R185" s="121"/>
      <c r="S185" s="115"/>
      <c r="T185" s="115"/>
      <c r="U185" s="115"/>
      <c r="V185" s="115"/>
      <c r="W185" s="115"/>
    </row>
    <row r="186" spans="1:23" s="77" customFormat="1" ht="13.5" customHeight="1" x14ac:dyDescent="0.25">
      <c r="A186" s="144" t="s">
        <v>80</v>
      </c>
      <c r="B186" s="145"/>
      <c r="C186" s="145"/>
      <c r="D186" s="145"/>
      <c r="E186" s="145"/>
      <c r="F186" s="146"/>
      <c r="G186" s="101" t="s">
        <v>39</v>
      </c>
      <c r="H186" s="101" t="s">
        <v>74</v>
      </c>
      <c r="I186" s="96"/>
      <c r="J186" s="96"/>
      <c r="K186" s="97" t="str">
        <f>CONCATENATE(G186,L186)</f>
        <v>EEA</v>
      </c>
      <c r="L186" s="98" t="str">
        <f>IF(OR(ISBLANK(I186),ISBLANK(J186)),IF(OR(G186="ALI",G186="AIE"),"L",IF(ISBLANK(G186),"","A")),IF(G186="EE",IF(J186&gt;=3,IF(I186&gt;=5,"H","A"),IF(J186&gt;=2,IF(I186&gt;=16,"H",IF(I186&lt;=4,"L","A")),IF(I186&lt;=15,"L","A"))),IF(OR(G186="SE",G186="CE"),IF(J186&gt;=4,IF(I186&gt;=6,"H","A"),IF(J186&gt;=2,IF(I186&gt;=20,"H",IF(I186&lt;=5,"L","A")),IF(I186&lt;=19,"L","A"))),IF(OR(G186="ALI",G186="AIE"),IF(J186&gt;=6,IF(I186&gt;=20,"H","A"),IF(J186&gt;=2,IF(I186&gt;=51,"H",IF(I186&lt;=19,"L","A")),IF(I186&lt;=50,"L","A")))))))</f>
        <v>A</v>
      </c>
      <c r="M186" s="99" t="str">
        <f>IF(L186="L","Baixa",IF(L186="A","Média",IF(L186="","","Alta")))</f>
        <v>Média</v>
      </c>
      <c r="N186" s="97">
        <f>IF(ISBLANK(G186),"",IF(G186="ALI",IF(L186="L",7,IF(L186="A",10,15)),IF(G186="AIE",IF(L186="L",5,IF(L186="A",7,10)),IF(G186="SE",IF(L186="L",4,IF(L186="A",5,7)),IF(OR(G186="EE",G186="CE"),IF(L186="L",3,IF(L186="A",4,6)))))))</f>
        <v>4</v>
      </c>
      <c r="O186" s="100">
        <f>IF(H186="I",N186*Contagem!$U$11,IF(H186="E",N186*Contagem!$U$13,IF(H186="A",N186*Contagem!$U$12,IF(H186="T",N186*Contagem!$U$14,""))))</f>
        <v>4</v>
      </c>
      <c r="P186" s="121"/>
      <c r="Q186" s="121"/>
      <c r="R186" s="121"/>
      <c r="S186" s="115"/>
      <c r="T186" s="76"/>
      <c r="U186" s="76"/>
      <c r="V186" s="76"/>
      <c r="W186" s="76"/>
    </row>
    <row r="187" spans="1:23" s="66" customFormat="1" ht="13.5" customHeight="1" x14ac:dyDescent="0.25">
      <c r="A187" s="141" t="s">
        <v>81</v>
      </c>
      <c r="B187" s="142"/>
      <c r="C187" s="142"/>
      <c r="D187" s="142"/>
      <c r="E187" s="142"/>
      <c r="F187" s="143"/>
      <c r="G187" s="96" t="s">
        <v>39</v>
      </c>
      <c r="H187" s="96" t="s">
        <v>74</v>
      </c>
      <c r="I187" s="96"/>
      <c r="J187" s="96"/>
      <c r="K187" s="97" t="str">
        <f t="shared" ref="K187" si="163">CONCATENATE(G187,L187)</f>
        <v>EEA</v>
      </c>
      <c r="L187" s="98" t="str">
        <f t="shared" ref="L187" si="164">IF(OR(ISBLANK(I187),ISBLANK(J187)),IF(OR(G187="ALI",G187="AIE"),"L",IF(ISBLANK(G187),"","A")),IF(G187="EE",IF(J187&gt;=3,IF(I187&gt;=5,"H","A"),IF(J187&gt;=2,IF(I187&gt;=16,"H",IF(I187&lt;=4,"L","A")),IF(I187&lt;=15,"L","A"))),IF(OR(G187="SE",G187="CE"),IF(J187&gt;=4,IF(I187&gt;=6,"H","A"),IF(J187&gt;=2,IF(I187&gt;=20,"H",IF(I187&lt;=5,"L","A")),IF(I187&lt;=19,"L","A"))),IF(OR(G187="ALI",G187="AIE"),IF(J187&gt;=6,IF(I187&gt;=20,"H","A"),IF(J187&gt;=2,IF(I187&gt;=51,"H",IF(I187&lt;=19,"L","A")),IF(I187&lt;=50,"L","A")))))))</f>
        <v>A</v>
      </c>
      <c r="M187" s="99" t="str">
        <f t="shared" ref="M187" si="165">IF(L187="L","Baixa",IF(L187="A","Média",IF(L187="","","Alta")))</f>
        <v>Média</v>
      </c>
      <c r="N187" s="97">
        <f t="shared" ref="N187" si="166">IF(ISBLANK(G187),"",IF(G187="ALI",IF(L187="L",7,IF(L187="A",10,15)),IF(G187="AIE",IF(L187="L",5,IF(L187="A",7,10)),IF(G187="SE",IF(L187="L",4,IF(L187="A",5,7)),IF(OR(G187="EE",G187="CE"),IF(L187="L",3,IF(L187="A",4,6)))))))</f>
        <v>4</v>
      </c>
      <c r="O187" s="100">
        <f>IF(H187="I",N187*Contagem!$U$11,IF(H187="E",N187*Contagem!$U$13,IF(H187="A",N187*Contagem!$U$12,IF(H187="T",N187*Contagem!$U$14,""))))</f>
        <v>4</v>
      </c>
      <c r="P187" s="121"/>
      <c r="Q187" s="121"/>
      <c r="R187" s="121"/>
      <c r="S187" s="115"/>
      <c r="T187" s="115"/>
      <c r="U187" s="115"/>
      <c r="V187" s="115"/>
      <c r="W187" s="115"/>
    </row>
    <row r="188" spans="1:23" s="77" customFormat="1" ht="13.5" customHeight="1" x14ac:dyDescent="0.25">
      <c r="A188" s="141" t="s">
        <v>75</v>
      </c>
      <c r="B188" s="142"/>
      <c r="C188" s="142"/>
      <c r="D188" s="142"/>
      <c r="E188" s="142"/>
      <c r="F188" s="143"/>
      <c r="G188" s="96" t="s">
        <v>39</v>
      </c>
      <c r="H188" s="96" t="s">
        <v>74</v>
      </c>
      <c r="I188" s="96"/>
      <c r="J188" s="96"/>
      <c r="K188" s="97" t="str">
        <f>CONCATENATE(G188,L188)</f>
        <v>EEA</v>
      </c>
      <c r="L188" s="98" t="str">
        <f>IF(OR(ISBLANK(I188),ISBLANK(J188)),IF(OR(G188="ALI",G188="AIE"),"L",IF(ISBLANK(G188),"","A")),IF(G188="EE",IF(J188&gt;=3,IF(I188&gt;=5,"H","A"),IF(J188&gt;=2,IF(I188&gt;=16,"H",IF(I188&lt;=4,"L","A")),IF(I188&lt;=15,"L","A"))),IF(OR(G188="SE",G188="CE"),IF(J188&gt;=4,IF(I188&gt;=6,"H","A"),IF(J188&gt;=2,IF(I188&gt;=20,"H",IF(I188&lt;=5,"L","A")),IF(I188&lt;=19,"L","A"))),IF(OR(G188="ALI",G188="AIE"),IF(J188&gt;=6,IF(I188&gt;=20,"H","A"),IF(J188&gt;=2,IF(I188&gt;=51,"H",IF(I188&lt;=19,"L","A")),IF(I188&lt;=50,"L","A")))))))</f>
        <v>A</v>
      </c>
      <c r="M188" s="99" t="str">
        <f>IF(L188="L","Baixa",IF(L188="A","Média",IF(L188="","","Alta")))</f>
        <v>Média</v>
      </c>
      <c r="N188" s="97">
        <f>IF(ISBLANK(G188),"",IF(G188="ALI",IF(L188="L",7,IF(L188="A",10,15)),IF(G188="AIE",IF(L188="L",5,IF(L188="A",7,10)),IF(G188="SE",IF(L188="L",4,IF(L188="A",5,7)),IF(OR(G188="EE",G188="CE"),IF(L188="L",3,IF(L188="A",4,6)))))))</f>
        <v>4</v>
      </c>
      <c r="O188" s="100">
        <f>IF(H188="I",N188*Contagem!$U$11,IF(H188="E",N188*Contagem!$U$13,IF(H188="A",N188*Contagem!$U$12,IF(H188="T",N188*Contagem!$U$14,""))))</f>
        <v>4</v>
      </c>
      <c r="P188" s="121"/>
      <c r="Q188" s="121"/>
      <c r="R188" s="121"/>
      <c r="S188" s="115"/>
      <c r="T188" s="76"/>
      <c r="U188" s="76"/>
      <c r="V188" s="76"/>
      <c r="W188" s="76"/>
    </row>
    <row r="189" spans="1:23" s="66" customFormat="1" ht="13.5" customHeight="1" x14ac:dyDescent="0.25">
      <c r="A189" s="110" t="s">
        <v>82</v>
      </c>
      <c r="B189" s="111"/>
      <c r="C189" s="111"/>
      <c r="D189" s="111"/>
      <c r="E189" s="111"/>
      <c r="F189" s="112"/>
      <c r="G189" s="96" t="s">
        <v>38</v>
      </c>
      <c r="H189" s="96" t="s">
        <v>74</v>
      </c>
      <c r="I189" s="96"/>
      <c r="J189" s="96"/>
      <c r="K189" s="97" t="str">
        <f t="shared" ref="K189" si="167">CONCATENATE(G189,L189)</f>
        <v>CEA</v>
      </c>
      <c r="L189" s="98" t="str">
        <f t="shared" ref="L189" si="168">IF(OR(ISBLANK(I189),ISBLANK(J189)),IF(OR(G189="ALI",G189="AIE"),"L",IF(ISBLANK(G189),"","A")),IF(G189="EE",IF(J189&gt;=3,IF(I189&gt;=5,"H","A"),IF(J189&gt;=2,IF(I189&gt;=16,"H",IF(I189&lt;=4,"L","A")),IF(I189&lt;=15,"L","A"))),IF(OR(G189="SE",G189="CE"),IF(J189&gt;=4,IF(I189&gt;=6,"H","A"),IF(J189&gt;=2,IF(I189&gt;=20,"H",IF(I189&lt;=5,"L","A")),IF(I189&lt;=19,"L","A"))),IF(OR(G189="ALI",G189="AIE"),IF(J189&gt;=6,IF(I189&gt;=20,"H","A"),IF(J189&gt;=2,IF(I189&gt;=51,"H",IF(I189&lt;=19,"L","A")),IF(I189&lt;=50,"L","A")))))))</f>
        <v>A</v>
      </c>
      <c r="M189" s="99" t="str">
        <f t="shared" ref="M189" si="169">IF(L189="L","Baixa",IF(L189="A","Média",IF(L189="","","Alta")))</f>
        <v>Média</v>
      </c>
      <c r="N189" s="97">
        <f t="shared" ref="N189" si="170">IF(ISBLANK(G189),"",IF(G189="ALI",IF(L189="L",7,IF(L189="A",10,15)),IF(G189="AIE",IF(L189="L",5,IF(L189="A",7,10)),IF(G189="SE",IF(L189="L",4,IF(L189="A",5,7)),IF(OR(G189="EE",G189="CE"),IF(L189="L",3,IF(L189="A",4,6)))))))</f>
        <v>4</v>
      </c>
      <c r="O189" s="100">
        <f>IF(H189="I",N189*Contagem!$U$11,IF(H189="E",N189*Contagem!$U$13,IF(H189="A",N189*Contagem!$U$12,IF(H189="T",N189*Contagem!$U$14,""))))</f>
        <v>4</v>
      </c>
      <c r="P189" s="121"/>
      <c r="Q189" s="121"/>
      <c r="R189" s="121"/>
      <c r="S189" s="115"/>
      <c r="T189" s="115"/>
      <c r="U189" s="115"/>
      <c r="V189" s="115"/>
      <c r="W189" s="115"/>
    </row>
    <row r="190" spans="1:23" s="66" customFormat="1" ht="13.5" customHeight="1" x14ac:dyDescent="0.25">
      <c r="A190" s="150"/>
      <c r="B190" s="151"/>
      <c r="C190" s="151"/>
      <c r="D190" s="151"/>
      <c r="E190" s="151"/>
      <c r="F190" s="152"/>
      <c r="G190" s="68"/>
      <c r="H190" s="68"/>
      <c r="I190" s="68"/>
      <c r="J190" s="68"/>
      <c r="K190" s="70" t="str">
        <f>CONCATENATE(G190,L190)</f>
        <v/>
      </c>
      <c r="L190" s="71" t="str">
        <f>IF(OR(ISBLANK(I190),ISBLANK(J190)),IF(OR(G190="ALI",G190="AIE"),"L",IF(ISBLANK(G190),"","A")),IF(G190="EE",IF(J190&gt;=3,IF(I190&gt;=5,"H","A"),IF(J190&gt;=2,IF(I190&gt;=16,"H",IF(I190&lt;=4,"L","A")),IF(I190&lt;=15,"L","A"))),IF(OR(G190="SE",G190="CE"),IF(J190&gt;=4,IF(I190&gt;=6,"H","A"),IF(J190&gt;=2,IF(I190&gt;=20,"H",IF(I190&lt;=5,"L","A")),IF(I190&lt;=19,"L","A"))),IF(OR(G190="ALI",G190="AIE"),IF(J190&gt;=6,IF(I190&gt;=20,"H","A"),IF(J190&gt;=2,IF(I190&gt;=51,"H",IF(I190&lt;=19,"L","A")),IF(I190&lt;=50,"L","A")))))))</f>
        <v/>
      </c>
      <c r="M190" s="72" t="str">
        <f>IF(L190="L","Baixa",IF(L190="A","Média",IF(L190="","","Alta")))</f>
        <v/>
      </c>
      <c r="N190" s="70" t="str">
        <f>IF(ISBLANK(G190),"",IF(G190="ALI",IF(L190="L",7,IF(L190="A",10,15)),IF(G190="AIE",IF(L190="L",5,IF(L190="A",7,10)),IF(G190="SE",IF(L190="L",4,IF(L190="A",5,7)),IF(OR(G190="EE",G190="CE"),IF(L190="L",3,IF(L190="A",4,6)))))))</f>
        <v/>
      </c>
      <c r="O190" s="73" t="str">
        <f>IF(H190="I",N190*Contagem!$U$11,IF(H190="E",N190*Contagem!$U$13,IF(H190="A",N190*Contagem!$U$12,IF(H190="T",N190*Contagem!$U$14,""))))</f>
        <v/>
      </c>
      <c r="P190" s="120"/>
      <c r="Q190" s="120"/>
      <c r="R190" s="120"/>
      <c r="S190" s="115"/>
      <c r="T190" s="115"/>
      <c r="U190" s="115"/>
      <c r="V190" s="115"/>
      <c r="W190" s="115"/>
    </row>
    <row r="191" spans="1:23" s="66" customFormat="1" ht="13.5" customHeight="1" x14ac:dyDescent="0.25">
      <c r="A191" s="147" t="s">
        <v>158</v>
      </c>
      <c r="B191" s="148"/>
      <c r="C191" s="148"/>
      <c r="D191" s="148"/>
      <c r="E191" s="148"/>
      <c r="F191" s="149"/>
      <c r="G191" s="96"/>
      <c r="H191" s="96"/>
      <c r="I191" s="96"/>
      <c r="J191" s="96"/>
      <c r="K191" s="97" t="str">
        <f t="shared" ref="K191" si="171">CONCATENATE(G191,L191)</f>
        <v/>
      </c>
      <c r="L191" s="98" t="str">
        <f t="shared" ref="L191" si="172">IF(OR(ISBLANK(I191),ISBLANK(J191)),IF(OR(G191="ALI",G191="AIE"),"L",IF(ISBLANK(G191),"","A")),IF(G191="EE",IF(J191&gt;=3,IF(I191&gt;=5,"H","A"),IF(J191&gt;=2,IF(I191&gt;=16,"H",IF(I191&lt;=4,"L","A")),IF(I191&lt;=15,"L","A"))),IF(OR(G191="SE",G191="CE"),IF(J191&gt;=4,IF(I191&gt;=6,"H","A"),IF(J191&gt;=2,IF(I191&gt;=20,"H",IF(I191&lt;=5,"L","A")),IF(I191&lt;=19,"L","A"))),IF(OR(G191="ALI",G191="AIE"),IF(J191&gt;=6,IF(I191&gt;=20,"H","A"),IF(J191&gt;=2,IF(I191&gt;=51,"H",IF(I191&lt;=19,"L","A")),IF(I191&lt;=50,"L","A")))))))</f>
        <v/>
      </c>
      <c r="M191" s="99" t="str">
        <f t="shared" ref="M191" si="173">IF(L191="L","Baixa",IF(L191="A","Média",IF(L191="","","Alta")))</f>
        <v/>
      </c>
      <c r="N191" s="97" t="str">
        <f t="shared" ref="N191" si="174">IF(ISBLANK(G191),"",IF(G191="ALI",IF(L191="L",7,IF(L191="A",10,15)),IF(G191="AIE",IF(L191="L",5,IF(L191="A",7,10)),IF(G191="SE",IF(L191="L",4,IF(L191="A",5,7)),IF(OR(G191="EE",G191="CE"),IF(L191="L",3,IF(L191="A",4,6)))))))</f>
        <v/>
      </c>
      <c r="O191" s="100" t="str">
        <f>IF(H191="I",N191*Contagem!$U$11,IF(H191="E",N191*Contagem!$U$13,IF(H191="A",N191*Contagem!$U$12,IF(H191="T",N191*Contagem!$U$14,""))))</f>
        <v/>
      </c>
      <c r="P191" s="121"/>
      <c r="Q191" s="121"/>
      <c r="R191" s="121"/>
      <c r="S191" s="115"/>
      <c r="T191" s="115"/>
      <c r="U191" s="115"/>
      <c r="V191" s="115"/>
      <c r="W191" s="115"/>
    </row>
    <row r="192" spans="1:23" s="77" customFormat="1" ht="13.5" customHeight="1" x14ac:dyDescent="0.25">
      <c r="A192" s="144" t="s">
        <v>154</v>
      </c>
      <c r="B192" s="145"/>
      <c r="C192" s="145"/>
      <c r="D192" s="145"/>
      <c r="E192" s="145"/>
      <c r="F192" s="146"/>
      <c r="G192" s="101" t="s">
        <v>39</v>
      </c>
      <c r="H192" s="101" t="s">
        <v>74</v>
      </c>
      <c r="I192" s="96"/>
      <c r="J192" s="96"/>
      <c r="K192" s="97" t="str">
        <f>CONCATENATE(G192,L192)</f>
        <v>EEA</v>
      </c>
      <c r="L192" s="98" t="str">
        <f>IF(OR(ISBLANK(I192),ISBLANK(J192)),IF(OR(G192="ALI",G192="AIE"),"L",IF(ISBLANK(G192),"","A")),IF(G192="EE",IF(J192&gt;=3,IF(I192&gt;=5,"H","A"),IF(J192&gt;=2,IF(I192&gt;=16,"H",IF(I192&lt;=4,"L","A")),IF(I192&lt;=15,"L","A"))),IF(OR(G192="SE",G192="CE"),IF(J192&gt;=4,IF(I192&gt;=6,"H","A"),IF(J192&gt;=2,IF(I192&gt;=20,"H",IF(I192&lt;=5,"L","A")),IF(I192&lt;=19,"L","A"))),IF(OR(G192="ALI",G192="AIE"),IF(J192&gt;=6,IF(I192&gt;=20,"H","A"),IF(J192&gt;=2,IF(I192&gt;=51,"H",IF(I192&lt;=19,"L","A")),IF(I192&lt;=50,"L","A")))))))</f>
        <v>A</v>
      </c>
      <c r="M192" s="99" t="str">
        <f>IF(L192="L","Baixa",IF(L192="A","Média",IF(L192="","","Alta")))</f>
        <v>Média</v>
      </c>
      <c r="N192" s="97">
        <f>IF(ISBLANK(G192),"",IF(G192="ALI",IF(L192="L",7,IF(L192="A",10,15)),IF(G192="AIE",IF(L192="L",5,IF(L192="A",7,10)),IF(G192="SE",IF(L192="L",4,IF(L192="A",5,7)),IF(OR(G192="EE",G192="CE"),IF(L192="L",3,IF(L192="A",4,6)))))))</f>
        <v>4</v>
      </c>
      <c r="O192" s="100">
        <f>IF(H192="I",N192*Contagem!$U$11,IF(H192="E",N192*Contagem!$U$13,IF(H192="A",N192*Contagem!$U$12,IF(H192="T",N192*Contagem!$U$14,""))))</f>
        <v>4</v>
      </c>
      <c r="P192" s="121"/>
      <c r="Q192" s="121"/>
      <c r="R192" s="121"/>
      <c r="S192" s="115"/>
      <c r="T192" s="76"/>
      <c r="U192" s="76"/>
      <c r="V192" s="76"/>
      <c r="W192" s="76"/>
    </row>
    <row r="193" spans="1:23" s="77" customFormat="1" ht="13.5" customHeight="1" x14ac:dyDescent="0.25">
      <c r="A193" s="144" t="s">
        <v>155</v>
      </c>
      <c r="B193" s="145"/>
      <c r="C193" s="145"/>
      <c r="D193" s="145"/>
      <c r="E193" s="145"/>
      <c r="F193" s="146"/>
      <c r="G193" s="101"/>
      <c r="H193" s="101"/>
      <c r="I193" s="96"/>
      <c r="J193" s="96"/>
      <c r="K193" s="97" t="str">
        <f>CONCATENATE(G193,L193)</f>
        <v/>
      </c>
      <c r="L193" s="98" t="str">
        <f>IF(OR(ISBLANK(I193),ISBLANK(J193)),IF(OR(G193="ALI",G193="AIE"),"L",IF(ISBLANK(G193),"","A")),IF(G193="EE",IF(J193&gt;=3,IF(I193&gt;=5,"H","A"),IF(J193&gt;=2,IF(I193&gt;=16,"H",IF(I193&lt;=4,"L","A")),IF(I193&lt;=15,"L","A"))),IF(OR(G193="SE",G193="CE"),IF(J193&gt;=4,IF(I193&gt;=6,"H","A"),IF(J193&gt;=2,IF(I193&gt;=20,"H",IF(I193&lt;=5,"L","A")),IF(I193&lt;=19,"L","A"))),IF(OR(G193="ALI",G193="AIE"),IF(J193&gt;=6,IF(I193&gt;=20,"H","A"),IF(J193&gt;=2,IF(I193&gt;=51,"H",IF(I193&lt;=19,"L","A")),IF(I193&lt;=50,"L","A")))))))</f>
        <v/>
      </c>
      <c r="M193" s="99" t="str">
        <f>IF(L193="L","Baixa",IF(L193="A","Média",IF(L193="","","Alta")))</f>
        <v/>
      </c>
      <c r="N193" s="97" t="str">
        <f>IF(ISBLANK(G193),"",IF(G193="ALI",IF(L193="L",7,IF(L193="A",10,15)),IF(G193="AIE",IF(L193="L",5,IF(L193="A",7,10)),IF(G193="SE",IF(L193="L",4,IF(L193="A",5,7)),IF(OR(G193="EE",G193="CE"),IF(L193="L",3,IF(L193="A",4,6)))))))</f>
        <v/>
      </c>
      <c r="O193" s="100" t="str">
        <f>IF(H193="I",N193*Contagem!$U$11,IF(H193="E",N193*Contagem!$U$13,IF(H193="A",N193*Contagem!$U$12,IF(H193="T",N193*Contagem!$U$14,""))))</f>
        <v/>
      </c>
      <c r="P193" s="121"/>
      <c r="Q193" s="121"/>
      <c r="R193" s="121"/>
      <c r="S193" s="115" t="s">
        <v>156</v>
      </c>
      <c r="T193" s="76"/>
      <c r="U193" s="76"/>
      <c r="V193" s="76"/>
      <c r="W193" s="76"/>
    </row>
    <row r="194" spans="1:23" s="66" customFormat="1" ht="13.5" customHeight="1" x14ac:dyDescent="0.25">
      <c r="A194" s="150"/>
      <c r="B194" s="151"/>
      <c r="C194" s="151"/>
      <c r="D194" s="151"/>
      <c r="E194" s="151"/>
      <c r="F194" s="152"/>
      <c r="G194" s="68"/>
      <c r="H194" s="68"/>
      <c r="I194" s="68"/>
      <c r="J194" s="68"/>
      <c r="K194" s="70" t="str">
        <f>CONCATENATE(G194,L194)</f>
        <v/>
      </c>
      <c r="L194" s="71" t="str">
        <f>IF(OR(ISBLANK(I194),ISBLANK(J194)),IF(OR(G194="ALI",G194="AIE"),"L",IF(ISBLANK(G194),"","A")),IF(G194="EE",IF(J194&gt;=3,IF(I194&gt;=5,"H","A"),IF(J194&gt;=2,IF(I194&gt;=16,"H",IF(I194&lt;=4,"L","A")),IF(I194&lt;=15,"L","A"))),IF(OR(G194="SE",G194="CE"),IF(J194&gt;=4,IF(I194&gt;=6,"H","A"),IF(J194&gt;=2,IF(I194&gt;=20,"H",IF(I194&lt;=5,"L","A")),IF(I194&lt;=19,"L","A"))),IF(OR(G194="ALI",G194="AIE"),IF(J194&gt;=6,IF(I194&gt;=20,"H","A"),IF(J194&gt;=2,IF(I194&gt;=51,"H",IF(I194&lt;=19,"L","A")),IF(I194&lt;=50,"L","A")))))))</f>
        <v/>
      </c>
      <c r="M194" s="72" t="str">
        <f>IF(L194="L","Baixa",IF(L194="A","Média",IF(L194="","","Alta")))</f>
        <v/>
      </c>
      <c r="N194" s="70" t="str">
        <f>IF(ISBLANK(G194),"",IF(G194="ALI",IF(L194="L",7,IF(L194="A",10,15)),IF(G194="AIE",IF(L194="L",5,IF(L194="A",7,10)),IF(G194="SE",IF(L194="L",4,IF(L194="A",5,7)),IF(OR(G194="EE",G194="CE"),IF(L194="L",3,IF(L194="A",4,6)))))))</f>
        <v/>
      </c>
      <c r="O194" s="73" t="str">
        <f>IF(H194="I",N194*Contagem!$U$11,IF(H194="E",N194*Contagem!$U$13,IF(H194="A",N194*Contagem!$U$12,IF(H194="T",N194*Contagem!$U$14,""))))</f>
        <v/>
      </c>
      <c r="P194" s="120"/>
      <c r="Q194" s="120"/>
      <c r="R194" s="120"/>
      <c r="S194" s="115"/>
      <c r="T194" s="115"/>
      <c r="U194" s="115"/>
      <c r="V194" s="115"/>
      <c r="W194" s="115"/>
    </row>
    <row r="195" spans="1:23" s="66" customFormat="1" ht="13.5" customHeight="1" x14ac:dyDescent="0.25">
      <c r="A195" s="147" t="s">
        <v>160</v>
      </c>
      <c r="B195" s="148"/>
      <c r="C195" s="148"/>
      <c r="D195" s="148"/>
      <c r="E195" s="148"/>
      <c r="F195" s="149"/>
      <c r="G195" s="96"/>
      <c r="H195" s="96"/>
      <c r="I195" s="96"/>
      <c r="J195" s="96"/>
      <c r="K195" s="97" t="str">
        <f t="shared" ref="K195" si="175">CONCATENATE(G195,L195)</f>
        <v/>
      </c>
      <c r="L195" s="98" t="str">
        <f t="shared" ref="L195" si="176">IF(OR(ISBLANK(I195),ISBLANK(J195)),IF(OR(G195="ALI",G195="AIE"),"L",IF(ISBLANK(G195),"","A")),IF(G195="EE",IF(J195&gt;=3,IF(I195&gt;=5,"H","A"),IF(J195&gt;=2,IF(I195&gt;=16,"H",IF(I195&lt;=4,"L","A")),IF(I195&lt;=15,"L","A"))),IF(OR(G195="SE",G195="CE"),IF(J195&gt;=4,IF(I195&gt;=6,"H","A"),IF(J195&gt;=2,IF(I195&gt;=20,"H",IF(I195&lt;=5,"L","A")),IF(I195&lt;=19,"L","A"))),IF(OR(G195="ALI",G195="AIE"),IF(J195&gt;=6,IF(I195&gt;=20,"H","A"),IF(J195&gt;=2,IF(I195&gt;=51,"H",IF(I195&lt;=19,"L","A")),IF(I195&lt;=50,"L","A")))))))</f>
        <v/>
      </c>
      <c r="M195" s="99" t="str">
        <f t="shared" ref="M195" si="177">IF(L195="L","Baixa",IF(L195="A","Média",IF(L195="","","Alta")))</f>
        <v/>
      </c>
      <c r="N195" s="97" t="str">
        <f t="shared" ref="N195" si="178">IF(ISBLANK(G195),"",IF(G195="ALI",IF(L195="L",7,IF(L195="A",10,15)),IF(G195="AIE",IF(L195="L",5,IF(L195="A",7,10)),IF(G195="SE",IF(L195="L",4,IF(L195="A",5,7)),IF(OR(G195="EE",G195="CE"),IF(L195="L",3,IF(L195="A",4,6)))))))</f>
        <v/>
      </c>
      <c r="O195" s="100" t="str">
        <f>IF(H195="I",N195*Contagem!$U$11,IF(H195="E",N195*Contagem!$U$13,IF(H195="A",N195*Contagem!$U$12,IF(H195="T",N195*Contagem!$U$14,""))))</f>
        <v/>
      </c>
      <c r="P195" s="121"/>
      <c r="Q195" s="121"/>
      <c r="R195" s="121"/>
      <c r="S195" s="115" t="s">
        <v>161</v>
      </c>
      <c r="T195" s="115"/>
      <c r="U195" s="115"/>
      <c r="V195" s="115"/>
      <c r="W195" s="115"/>
    </row>
    <row r="196" spans="1:23" s="77" customFormat="1" ht="13.5" customHeight="1" x14ac:dyDescent="0.25">
      <c r="A196" s="144" t="s">
        <v>80</v>
      </c>
      <c r="B196" s="145"/>
      <c r="C196" s="145"/>
      <c r="D196" s="145"/>
      <c r="E196" s="145"/>
      <c r="F196" s="146"/>
      <c r="G196" s="101" t="s">
        <v>39</v>
      </c>
      <c r="H196" s="101" t="s">
        <v>74</v>
      </c>
      <c r="I196" s="96"/>
      <c r="J196" s="96"/>
      <c r="K196" s="97" t="str">
        <f>CONCATENATE(G196,L196)</f>
        <v>EEA</v>
      </c>
      <c r="L196" s="98" t="str">
        <f>IF(OR(ISBLANK(I196),ISBLANK(J196)),IF(OR(G196="ALI",G196="AIE"),"L",IF(ISBLANK(G196),"","A")),IF(G196="EE",IF(J196&gt;=3,IF(I196&gt;=5,"H","A"),IF(J196&gt;=2,IF(I196&gt;=16,"H",IF(I196&lt;=4,"L","A")),IF(I196&lt;=15,"L","A"))),IF(OR(G196="SE",G196="CE"),IF(J196&gt;=4,IF(I196&gt;=6,"H","A"),IF(J196&gt;=2,IF(I196&gt;=20,"H",IF(I196&lt;=5,"L","A")),IF(I196&lt;=19,"L","A"))),IF(OR(G196="ALI",G196="AIE"),IF(J196&gt;=6,IF(I196&gt;=20,"H","A"),IF(J196&gt;=2,IF(I196&gt;=51,"H",IF(I196&lt;=19,"L","A")),IF(I196&lt;=50,"L","A")))))))</f>
        <v>A</v>
      </c>
      <c r="M196" s="99" t="str">
        <f>IF(L196="L","Baixa",IF(L196="A","Média",IF(L196="","","Alta")))</f>
        <v>Média</v>
      </c>
      <c r="N196" s="97">
        <f>IF(ISBLANK(G196),"",IF(G196="ALI",IF(L196="L",7,IF(L196="A",10,15)),IF(G196="AIE",IF(L196="L",5,IF(L196="A",7,10)),IF(G196="SE",IF(L196="L",4,IF(L196="A",5,7)),IF(OR(G196="EE",G196="CE"),IF(L196="L",3,IF(L196="A",4,6)))))))</f>
        <v>4</v>
      </c>
      <c r="O196" s="100">
        <f>IF(H196="I",N196*Contagem!$U$11,IF(H196="E",N196*Contagem!$U$13,IF(H196="A",N196*Contagem!$U$12,IF(H196="T",N196*Contagem!$U$14,""))))</f>
        <v>4</v>
      </c>
      <c r="P196" s="121"/>
      <c r="Q196" s="121"/>
      <c r="R196" s="121"/>
      <c r="S196" s="115"/>
      <c r="T196" s="76"/>
      <c r="U196" s="76"/>
      <c r="V196" s="76"/>
      <c r="W196" s="76"/>
    </row>
    <row r="197" spans="1:23" s="66" customFormat="1" ht="13.5" customHeight="1" x14ac:dyDescent="0.25">
      <c r="A197" s="141" t="s">
        <v>81</v>
      </c>
      <c r="B197" s="142"/>
      <c r="C197" s="142"/>
      <c r="D197" s="142"/>
      <c r="E197" s="142"/>
      <c r="F197" s="143"/>
      <c r="G197" s="96" t="s">
        <v>39</v>
      </c>
      <c r="H197" s="96" t="s">
        <v>74</v>
      </c>
      <c r="I197" s="96"/>
      <c r="J197" s="96"/>
      <c r="K197" s="97" t="str">
        <f t="shared" ref="K197" si="179">CONCATENATE(G197,L197)</f>
        <v>EEA</v>
      </c>
      <c r="L197" s="98" t="str">
        <f t="shared" ref="L197" si="180">IF(OR(ISBLANK(I197),ISBLANK(J197)),IF(OR(G197="ALI",G197="AIE"),"L",IF(ISBLANK(G197),"","A")),IF(G197="EE",IF(J197&gt;=3,IF(I197&gt;=5,"H","A"),IF(J197&gt;=2,IF(I197&gt;=16,"H",IF(I197&lt;=4,"L","A")),IF(I197&lt;=15,"L","A"))),IF(OR(G197="SE",G197="CE"),IF(J197&gt;=4,IF(I197&gt;=6,"H","A"),IF(J197&gt;=2,IF(I197&gt;=20,"H",IF(I197&lt;=5,"L","A")),IF(I197&lt;=19,"L","A"))),IF(OR(G197="ALI",G197="AIE"),IF(J197&gt;=6,IF(I197&gt;=20,"H","A"),IF(J197&gt;=2,IF(I197&gt;=51,"H",IF(I197&lt;=19,"L","A")),IF(I197&lt;=50,"L","A")))))))</f>
        <v>A</v>
      </c>
      <c r="M197" s="99" t="str">
        <f t="shared" ref="M197" si="181">IF(L197="L","Baixa",IF(L197="A","Média",IF(L197="","","Alta")))</f>
        <v>Média</v>
      </c>
      <c r="N197" s="97">
        <f t="shared" ref="N197" si="182">IF(ISBLANK(G197),"",IF(G197="ALI",IF(L197="L",7,IF(L197="A",10,15)),IF(G197="AIE",IF(L197="L",5,IF(L197="A",7,10)),IF(G197="SE",IF(L197="L",4,IF(L197="A",5,7)),IF(OR(G197="EE",G197="CE"),IF(L197="L",3,IF(L197="A",4,6)))))))</f>
        <v>4</v>
      </c>
      <c r="O197" s="100">
        <f>IF(H197="I",N197*Contagem!$U$11,IF(H197="E",N197*Contagem!$U$13,IF(H197="A",N197*Contagem!$U$12,IF(H197="T",N197*Contagem!$U$14,""))))</f>
        <v>4</v>
      </c>
      <c r="P197" s="121"/>
      <c r="Q197" s="121"/>
      <c r="R197" s="121"/>
      <c r="S197" s="115"/>
      <c r="T197" s="115"/>
      <c r="U197" s="115"/>
      <c r="V197" s="115"/>
      <c r="W197" s="115"/>
    </row>
    <row r="198" spans="1:23" s="77" customFormat="1" ht="13.5" customHeight="1" x14ac:dyDescent="0.25">
      <c r="A198" s="141" t="s">
        <v>75</v>
      </c>
      <c r="B198" s="142"/>
      <c r="C198" s="142"/>
      <c r="D198" s="142"/>
      <c r="E198" s="142"/>
      <c r="F198" s="143"/>
      <c r="G198" s="96" t="s">
        <v>39</v>
      </c>
      <c r="H198" s="96" t="s">
        <v>74</v>
      </c>
      <c r="I198" s="96"/>
      <c r="J198" s="96"/>
      <c r="K198" s="97" t="str">
        <f>CONCATENATE(G198,L198)</f>
        <v>EEA</v>
      </c>
      <c r="L198" s="98" t="str">
        <f>IF(OR(ISBLANK(I198),ISBLANK(J198)),IF(OR(G198="ALI",G198="AIE"),"L",IF(ISBLANK(G198),"","A")),IF(G198="EE",IF(J198&gt;=3,IF(I198&gt;=5,"H","A"),IF(J198&gt;=2,IF(I198&gt;=16,"H",IF(I198&lt;=4,"L","A")),IF(I198&lt;=15,"L","A"))),IF(OR(G198="SE",G198="CE"),IF(J198&gt;=4,IF(I198&gt;=6,"H","A"),IF(J198&gt;=2,IF(I198&gt;=20,"H",IF(I198&lt;=5,"L","A")),IF(I198&lt;=19,"L","A"))),IF(OR(G198="ALI",G198="AIE"),IF(J198&gt;=6,IF(I198&gt;=20,"H","A"),IF(J198&gt;=2,IF(I198&gt;=51,"H",IF(I198&lt;=19,"L","A")),IF(I198&lt;=50,"L","A")))))))</f>
        <v>A</v>
      </c>
      <c r="M198" s="99" t="str">
        <f>IF(L198="L","Baixa",IF(L198="A","Média",IF(L198="","","Alta")))</f>
        <v>Média</v>
      </c>
      <c r="N198" s="97">
        <f>IF(ISBLANK(G198),"",IF(G198="ALI",IF(L198="L",7,IF(L198="A",10,15)),IF(G198="AIE",IF(L198="L",5,IF(L198="A",7,10)),IF(G198="SE",IF(L198="L",4,IF(L198="A",5,7)),IF(OR(G198="EE",G198="CE"),IF(L198="L",3,IF(L198="A",4,6)))))))</f>
        <v>4</v>
      </c>
      <c r="O198" s="100">
        <f>IF(H198="I",N198*Contagem!$U$11,IF(H198="E",N198*Contagem!$U$13,IF(H198="A",N198*Contagem!$U$12,IF(H198="T",N198*Contagem!$U$14,""))))</f>
        <v>4</v>
      </c>
      <c r="P198" s="121"/>
      <c r="Q198" s="121"/>
      <c r="R198" s="121"/>
      <c r="S198" s="115"/>
      <c r="T198" s="76"/>
      <c r="U198" s="76"/>
      <c r="V198" s="76"/>
      <c r="W198" s="76"/>
    </row>
    <row r="199" spans="1:23" s="66" customFormat="1" ht="13.5" customHeight="1" x14ac:dyDescent="0.25">
      <c r="A199" s="110" t="s">
        <v>82</v>
      </c>
      <c r="B199" s="111"/>
      <c r="C199" s="111"/>
      <c r="D199" s="111"/>
      <c r="E199" s="111"/>
      <c r="F199" s="112"/>
      <c r="G199" s="96" t="s">
        <v>38</v>
      </c>
      <c r="H199" s="96" t="s">
        <v>74</v>
      </c>
      <c r="I199" s="96"/>
      <c r="J199" s="96"/>
      <c r="K199" s="97" t="str">
        <f t="shared" ref="K199:K201" si="183">CONCATENATE(G199,L199)</f>
        <v>CEA</v>
      </c>
      <c r="L199" s="98" t="str">
        <f t="shared" ref="L199:L201" si="184">IF(OR(ISBLANK(I199),ISBLANK(J199)),IF(OR(G199="ALI",G199="AIE"),"L",IF(ISBLANK(G199),"","A")),IF(G199="EE",IF(J199&gt;=3,IF(I199&gt;=5,"H","A"),IF(J199&gt;=2,IF(I199&gt;=16,"H",IF(I199&lt;=4,"L","A")),IF(I199&lt;=15,"L","A"))),IF(OR(G199="SE",G199="CE"),IF(J199&gt;=4,IF(I199&gt;=6,"H","A"),IF(J199&gt;=2,IF(I199&gt;=20,"H",IF(I199&lt;=5,"L","A")),IF(I199&lt;=19,"L","A"))),IF(OR(G199="ALI",G199="AIE"),IF(J199&gt;=6,IF(I199&gt;=20,"H","A"),IF(J199&gt;=2,IF(I199&gt;=51,"H",IF(I199&lt;=19,"L","A")),IF(I199&lt;=50,"L","A")))))))</f>
        <v>A</v>
      </c>
      <c r="M199" s="99" t="str">
        <f t="shared" ref="M199:M201" si="185">IF(L199="L","Baixa",IF(L199="A","Média",IF(L199="","","Alta")))</f>
        <v>Média</v>
      </c>
      <c r="N199" s="97">
        <f t="shared" ref="N199:N201" si="186">IF(ISBLANK(G199),"",IF(G199="ALI",IF(L199="L",7,IF(L199="A",10,15)),IF(G199="AIE",IF(L199="L",5,IF(L199="A",7,10)),IF(G199="SE",IF(L199="L",4,IF(L199="A",5,7)),IF(OR(G199="EE",G199="CE"),IF(L199="L",3,IF(L199="A",4,6)))))))</f>
        <v>4</v>
      </c>
      <c r="O199" s="100">
        <f>IF(H199="I",N199*Contagem!$U$11,IF(H199="E",N199*Contagem!$U$13,IF(H199="A",N199*Contagem!$U$12,IF(H199="T",N199*Contagem!$U$14,""))))</f>
        <v>4</v>
      </c>
      <c r="P199" s="121"/>
      <c r="Q199" s="121"/>
      <c r="R199" s="121"/>
      <c r="S199" s="115"/>
      <c r="T199" s="115"/>
      <c r="U199" s="115"/>
      <c r="V199" s="115"/>
      <c r="W199" s="115"/>
    </row>
    <row r="200" spans="1:23" s="77" customFormat="1" ht="13.5" customHeight="1" x14ac:dyDescent="0.25">
      <c r="A200" s="141" t="s">
        <v>91</v>
      </c>
      <c r="B200" s="142"/>
      <c r="C200" s="142"/>
      <c r="D200" s="142"/>
      <c r="E200" s="142"/>
      <c r="F200" s="143"/>
      <c r="G200" s="96" t="s">
        <v>39</v>
      </c>
      <c r="H200" s="96" t="s">
        <v>74</v>
      </c>
      <c r="I200" s="96"/>
      <c r="J200" s="96"/>
      <c r="K200" s="97" t="str">
        <f t="shared" si="183"/>
        <v>EEA</v>
      </c>
      <c r="L200" s="98" t="str">
        <f t="shared" si="184"/>
        <v>A</v>
      </c>
      <c r="M200" s="99" t="str">
        <f t="shared" si="185"/>
        <v>Média</v>
      </c>
      <c r="N200" s="97">
        <f t="shared" si="186"/>
        <v>4</v>
      </c>
      <c r="O200" s="100">
        <f>IF(H200="I",N200*Contagem!$U$11,IF(H200="E",N200*Contagem!$U$13,IF(H200="A",N200*Contagem!$U$12,IF(H200="T",N200*Contagem!$U$14,""))))</f>
        <v>4</v>
      </c>
      <c r="P200" s="121"/>
      <c r="Q200" s="121"/>
      <c r="R200" s="121"/>
      <c r="S200" s="115"/>
      <c r="T200" s="76"/>
      <c r="U200" s="76"/>
      <c r="V200" s="76"/>
      <c r="W200" s="76"/>
    </row>
    <row r="201" spans="1:23" s="66" customFormat="1" ht="13.5" customHeight="1" x14ac:dyDescent="0.25">
      <c r="A201" s="150"/>
      <c r="B201" s="151"/>
      <c r="C201" s="151"/>
      <c r="D201" s="151"/>
      <c r="E201" s="151"/>
      <c r="F201" s="152"/>
      <c r="G201" s="68"/>
      <c r="H201" s="68"/>
      <c r="I201" s="68"/>
      <c r="J201" s="68"/>
      <c r="K201" s="70" t="str">
        <f t="shared" si="183"/>
        <v/>
      </c>
      <c r="L201" s="71" t="str">
        <f t="shared" si="184"/>
        <v/>
      </c>
      <c r="M201" s="72" t="str">
        <f t="shared" si="185"/>
        <v/>
      </c>
      <c r="N201" s="70" t="str">
        <f t="shared" si="186"/>
        <v/>
      </c>
      <c r="O201" s="73" t="str">
        <f>IF(H201="I",N201*Contagem!$U$11,IF(H201="E",N201*Contagem!$U$13,IF(H201="A",N201*Contagem!$U$12,IF(H201="T",N201*Contagem!$U$14,""))))</f>
        <v/>
      </c>
      <c r="P201" s="120"/>
      <c r="Q201" s="120"/>
      <c r="R201" s="120"/>
      <c r="S201" s="115"/>
      <c r="T201" s="115"/>
      <c r="U201" s="115"/>
      <c r="V201" s="115"/>
      <c r="W201" s="115"/>
    </row>
    <row r="202" spans="1:23" s="66" customFormat="1" ht="13.5" customHeight="1" x14ac:dyDescent="0.25">
      <c r="A202" s="147" t="s">
        <v>162</v>
      </c>
      <c r="B202" s="148"/>
      <c r="C202" s="148"/>
      <c r="D202" s="148"/>
      <c r="E202" s="148"/>
      <c r="F202" s="149"/>
      <c r="G202" s="96"/>
      <c r="H202" s="96"/>
      <c r="I202" s="96"/>
      <c r="J202" s="96"/>
      <c r="K202" s="97" t="str">
        <f t="shared" ref="K202" si="187">CONCATENATE(G202,L202)</f>
        <v/>
      </c>
      <c r="L202" s="98" t="str">
        <f t="shared" ref="L202" si="188">IF(OR(ISBLANK(I202),ISBLANK(J202)),IF(OR(G202="ALI",G202="AIE"),"L",IF(ISBLANK(G202),"","A")),IF(G202="EE",IF(J202&gt;=3,IF(I202&gt;=5,"H","A"),IF(J202&gt;=2,IF(I202&gt;=16,"H",IF(I202&lt;=4,"L","A")),IF(I202&lt;=15,"L","A"))),IF(OR(G202="SE",G202="CE"),IF(J202&gt;=4,IF(I202&gt;=6,"H","A"),IF(J202&gt;=2,IF(I202&gt;=20,"H",IF(I202&lt;=5,"L","A")),IF(I202&lt;=19,"L","A"))),IF(OR(G202="ALI",G202="AIE"),IF(J202&gt;=6,IF(I202&gt;=20,"H","A"),IF(J202&gt;=2,IF(I202&gt;=51,"H",IF(I202&lt;=19,"L","A")),IF(I202&lt;=50,"L","A")))))))</f>
        <v/>
      </c>
      <c r="M202" s="99" t="str">
        <f t="shared" ref="M202" si="189">IF(L202="L","Baixa",IF(L202="A","Média",IF(L202="","","Alta")))</f>
        <v/>
      </c>
      <c r="N202" s="97" t="str">
        <f t="shared" ref="N202" si="190">IF(ISBLANK(G202),"",IF(G202="ALI",IF(L202="L",7,IF(L202="A",10,15)),IF(G202="AIE",IF(L202="L",5,IF(L202="A",7,10)),IF(G202="SE",IF(L202="L",4,IF(L202="A",5,7)),IF(OR(G202="EE",G202="CE"),IF(L202="L",3,IF(L202="A",4,6)))))))</f>
        <v/>
      </c>
      <c r="O202" s="100" t="str">
        <f>IF(H202="I",N202*Contagem!$U$11,IF(H202="E",N202*Contagem!$U$13,IF(H202="A",N202*Contagem!$U$12,IF(H202="T",N202*Contagem!$U$14,""))))</f>
        <v/>
      </c>
      <c r="P202" s="121"/>
      <c r="Q202" s="121"/>
      <c r="R202" s="121"/>
      <c r="S202" s="115"/>
      <c r="T202" s="115"/>
      <c r="U202" s="115"/>
      <c r="V202" s="115"/>
      <c r="W202" s="115"/>
    </row>
    <row r="203" spans="1:23" s="77" customFormat="1" ht="13.5" customHeight="1" x14ac:dyDescent="0.25">
      <c r="A203" s="144" t="s">
        <v>80</v>
      </c>
      <c r="B203" s="145"/>
      <c r="C203" s="145"/>
      <c r="D203" s="145"/>
      <c r="E203" s="145"/>
      <c r="F203" s="146"/>
      <c r="G203" s="101" t="s">
        <v>39</v>
      </c>
      <c r="H203" s="101" t="s">
        <v>74</v>
      </c>
      <c r="I203" s="96"/>
      <c r="J203" s="96"/>
      <c r="K203" s="97" t="str">
        <f>CONCATENATE(G203,L203)</f>
        <v>EEA</v>
      </c>
      <c r="L203" s="98" t="str">
        <f>IF(OR(ISBLANK(I203),ISBLANK(J203)),IF(OR(G203="ALI",G203="AIE"),"L",IF(ISBLANK(G203),"","A")),IF(G203="EE",IF(J203&gt;=3,IF(I203&gt;=5,"H","A"),IF(J203&gt;=2,IF(I203&gt;=16,"H",IF(I203&lt;=4,"L","A")),IF(I203&lt;=15,"L","A"))),IF(OR(G203="SE",G203="CE"),IF(J203&gt;=4,IF(I203&gt;=6,"H","A"),IF(J203&gt;=2,IF(I203&gt;=20,"H",IF(I203&lt;=5,"L","A")),IF(I203&lt;=19,"L","A"))),IF(OR(G203="ALI",G203="AIE"),IF(J203&gt;=6,IF(I203&gt;=20,"H","A"),IF(J203&gt;=2,IF(I203&gt;=51,"H",IF(I203&lt;=19,"L","A")),IF(I203&lt;=50,"L","A")))))))</f>
        <v>A</v>
      </c>
      <c r="M203" s="99" t="str">
        <f>IF(L203="L","Baixa",IF(L203="A","Média",IF(L203="","","Alta")))</f>
        <v>Média</v>
      </c>
      <c r="N203" s="97">
        <f>IF(ISBLANK(G203),"",IF(G203="ALI",IF(L203="L",7,IF(L203="A",10,15)),IF(G203="AIE",IF(L203="L",5,IF(L203="A",7,10)),IF(G203="SE",IF(L203="L",4,IF(L203="A",5,7)),IF(OR(G203="EE",G203="CE"),IF(L203="L",3,IF(L203="A",4,6)))))))</f>
        <v>4</v>
      </c>
      <c r="O203" s="100">
        <f>IF(H203="I",N203*Contagem!$U$11,IF(H203="E",N203*Contagem!$U$13,IF(H203="A",N203*Contagem!$U$12,IF(H203="T",N203*Contagem!$U$14,""))))</f>
        <v>4</v>
      </c>
      <c r="P203" s="121"/>
      <c r="Q203" s="121"/>
      <c r="R203" s="121"/>
      <c r="S203" s="115"/>
      <c r="T203" s="76"/>
      <c r="U203" s="76"/>
      <c r="V203" s="76"/>
      <c r="W203" s="76"/>
    </row>
    <row r="204" spans="1:23" s="66" customFormat="1" ht="13.5" customHeight="1" x14ac:dyDescent="0.25">
      <c r="A204" s="141" t="s">
        <v>81</v>
      </c>
      <c r="B204" s="142"/>
      <c r="C204" s="142"/>
      <c r="D204" s="142"/>
      <c r="E204" s="142"/>
      <c r="F204" s="143"/>
      <c r="G204" s="96" t="s">
        <v>39</v>
      </c>
      <c r="H204" s="96" t="s">
        <v>74</v>
      </c>
      <c r="I204" s="96"/>
      <c r="J204" s="96"/>
      <c r="K204" s="97" t="str">
        <f t="shared" ref="K204" si="191">CONCATENATE(G204,L204)</f>
        <v>EEA</v>
      </c>
      <c r="L204" s="98" t="str">
        <f t="shared" ref="L204" si="192">IF(OR(ISBLANK(I204),ISBLANK(J204)),IF(OR(G204="ALI",G204="AIE"),"L",IF(ISBLANK(G204),"","A")),IF(G204="EE",IF(J204&gt;=3,IF(I204&gt;=5,"H","A"),IF(J204&gt;=2,IF(I204&gt;=16,"H",IF(I204&lt;=4,"L","A")),IF(I204&lt;=15,"L","A"))),IF(OR(G204="SE",G204="CE"),IF(J204&gt;=4,IF(I204&gt;=6,"H","A"),IF(J204&gt;=2,IF(I204&gt;=20,"H",IF(I204&lt;=5,"L","A")),IF(I204&lt;=19,"L","A"))),IF(OR(G204="ALI",G204="AIE"),IF(J204&gt;=6,IF(I204&gt;=20,"H","A"),IF(J204&gt;=2,IF(I204&gt;=51,"H",IF(I204&lt;=19,"L","A")),IF(I204&lt;=50,"L","A")))))))</f>
        <v>A</v>
      </c>
      <c r="M204" s="99" t="str">
        <f t="shared" ref="M204" si="193">IF(L204="L","Baixa",IF(L204="A","Média",IF(L204="","","Alta")))</f>
        <v>Média</v>
      </c>
      <c r="N204" s="97">
        <f t="shared" ref="N204" si="194">IF(ISBLANK(G204),"",IF(G204="ALI",IF(L204="L",7,IF(L204="A",10,15)),IF(G204="AIE",IF(L204="L",5,IF(L204="A",7,10)),IF(G204="SE",IF(L204="L",4,IF(L204="A",5,7)),IF(OR(G204="EE",G204="CE"),IF(L204="L",3,IF(L204="A",4,6)))))))</f>
        <v>4</v>
      </c>
      <c r="O204" s="100">
        <f>IF(H204="I",N204*Contagem!$U$11,IF(H204="E",N204*Contagem!$U$13,IF(H204="A",N204*Contagem!$U$12,IF(H204="T",N204*Contagem!$U$14,""))))</f>
        <v>4</v>
      </c>
      <c r="P204" s="121"/>
      <c r="Q204" s="121"/>
      <c r="R204" s="121"/>
      <c r="S204" s="115"/>
      <c r="T204" s="115"/>
      <c r="U204" s="115"/>
      <c r="V204" s="115"/>
      <c r="W204" s="115"/>
    </row>
    <row r="205" spans="1:23" s="77" customFormat="1" ht="13.5" customHeight="1" x14ac:dyDescent="0.25">
      <c r="A205" s="141" t="s">
        <v>75</v>
      </c>
      <c r="B205" s="142"/>
      <c r="C205" s="142"/>
      <c r="D205" s="142"/>
      <c r="E205" s="142"/>
      <c r="F205" s="143"/>
      <c r="G205" s="96" t="s">
        <v>39</v>
      </c>
      <c r="H205" s="96" t="s">
        <v>74</v>
      </c>
      <c r="I205" s="96"/>
      <c r="J205" s="96"/>
      <c r="K205" s="97" t="str">
        <f>CONCATENATE(G205,L205)</f>
        <v>EEA</v>
      </c>
      <c r="L205" s="98" t="str">
        <f>IF(OR(ISBLANK(I205),ISBLANK(J205)),IF(OR(G205="ALI",G205="AIE"),"L",IF(ISBLANK(G205),"","A")),IF(G205="EE",IF(J205&gt;=3,IF(I205&gt;=5,"H","A"),IF(J205&gt;=2,IF(I205&gt;=16,"H",IF(I205&lt;=4,"L","A")),IF(I205&lt;=15,"L","A"))),IF(OR(G205="SE",G205="CE"),IF(J205&gt;=4,IF(I205&gt;=6,"H","A"),IF(J205&gt;=2,IF(I205&gt;=20,"H",IF(I205&lt;=5,"L","A")),IF(I205&lt;=19,"L","A"))),IF(OR(G205="ALI",G205="AIE"),IF(J205&gt;=6,IF(I205&gt;=20,"H","A"),IF(J205&gt;=2,IF(I205&gt;=51,"H",IF(I205&lt;=19,"L","A")),IF(I205&lt;=50,"L","A")))))))</f>
        <v>A</v>
      </c>
      <c r="M205" s="99" t="str">
        <f>IF(L205="L","Baixa",IF(L205="A","Média",IF(L205="","","Alta")))</f>
        <v>Média</v>
      </c>
      <c r="N205" s="97">
        <f>IF(ISBLANK(G205),"",IF(G205="ALI",IF(L205="L",7,IF(L205="A",10,15)),IF(G205="AIE",IF(L205="L",5,IF(L205="A",7,10)),IF(G205="SE",IF(L205="L",4,IF(L205="A",5,7)),IF(OR(G205="EE",G205="CE"),IF(L205="L",3,IF(L205="A",4,6)))))))</f>
        <v>4</v>
      </c>
      <c r="O205" s="100">
        <f>IF(H205="I",N205*Contagem!$U$11,IF(H205="E",N205*Contagem!$U$13,IF(H205="A",N205*Contagem!$U$12,IF(H205="T",N205*Contagem!$U$14,""))))</f>
        <v>4</v>
      </c>
      <c r="P205" s="121"/>
      <c r="Q205" s="121"/>
      <c r="R205" s="121"/>
      <c r="S205" s="115"/>
      <c r="T205" s="76"/>
      <c r="U205" s="76"/>
      <c r="V205" s="76"/>
      <c r="W205" s="76"/>
    </row>
    <row r="206" spans="1:23" s="66" customFormat="1" ht="13.5" customHeight="1" x14ac:dyDescent="0.25">
      <c r="A206" s="110" t="s">
        <v>82</v>
      </c>
      <c r="B206" s="111"/>
      <c r="C206" s="111"/>
      <c r="D206" s="111"/>
      <c r="E206" s="111"/>
      <c r="F206" s="112"/>
      <c r="G206" s="96" t="s">
        <v>38</v>
      </c>
      <c r="H206" s="96" t="s">
        <v>74</v>
      </c>
      <c r="I206" s="96"/>
      <c r="J206" s="96"/>
      <c r="K206" s="97" t="str">
        <f t="shared" ref="K206:K209" si="195">CONCATENATE(G206,L206)</f>
        <v>CEA</v>
      </c>
      <c r="L206" s="98" t="str">
        <f t="shared" ref="L206:L209" si="196">IF(OR(ISBLANK(I206),ISBLANK(J206)),IF(OR(G206="ALI",G206="AIE"),"L",IF(ISBLANK(G206),"","A")),IF(G206="EE",IF(J206&gt;=3,IF(I206&gt;=5,"H","A"),IF(J206&gt;=2,IF(I206&gt;=16,"H",IF(I206&lt;=4,"L","A")),IF(I206&lt;=15,"L","A"))),IF(OR(G206="SE",G206="CE"),IF(J206&gt;=4,IF(I206&gt;=6,"H","A"),IF(J206&gt;=2,IF(I206&gt;=20,"H",IF(I206&lt;=5,"L","A")),IF(I206&lt;=19,"L","A"))),IF(OR(G206="ALI",G206="AIE"),IF(J206&gt;=6,IF(I206&gt;=20,"H","A"),IF(J206&gt;=2,IF(I206&gt;=51,"H",IF(I206&lt;=19,"L","A")),IF(I206&lt;=50,"L","A")))))))</f>
        <v>A</v>
      </c>
      <c r="M206" s="99" t="str">
        <f t="shared" ref="M206:M209" si="197">IF(L206="L","Baixa",IF(L206="A","Média",IF(L206="","","Alta")))</f>
        <v>Média</v>
      </c>
      <c r="N206" s="97">
        <f t="shared" ref="N206:N209" si="198">IF(ISBLANK(G206),"",IF(G206="ALI",IF(L206="L",7,IF(L206="A",10,15)),IF(G206="AIE",IF(L206="L",5,IF(L206="A",7,10)),IF(G206="SE",IF(L206="L",4,IF(L206="A",5,7)),IF(OR(G206="EE",G206="CE"),IF(L206="L",3,IF(L206="A",4,6)))))))</f>
        <v>4</v>
      </c>
      <c r="O206" s="100">
        <f>IF(H206="I",N206*Contagem!$U$11,IF(H206="E",N206*Contagem!$U$13,IF(H206="A",N206*Contagem!$U$12,IF(H206="T",N206*Contagem!$U$14,""))))</f>
        <v>4</v>
      </c>
      <c r="P206" s="121"/>
      <c r="Q206" s="121"/>
      <c r="R206" s="121"/>
      <c r="S206" s="115"/>
      <c r="T206" s="115"/>
      <c r="U206" s="115"/>
      <c r="V206" s="115"/>
      <c r="W206" s="115"/>
    </row>
    <row r="207" spans="1:23" s="77" customFormat="1" ht="13.5" customHeight="1" x14ac:dyDescent="0.25">
      <c r="A207" s="141" t="s">
        <v>91</v>
      </c>
      <c r="B207" s="142"/>
      <c r="C207" s="142"/>
      <c r="D207" s="142"/>
      <c r="E207" s="142"/>
      <c r="F207" s="143"/>
      <c r="G207" s="96" t="s">
        <v>39</v>
      </c>
      <c r="H207" s="96" t="s">
        <v>74</v>
      </c>
      <c r="I207" s="96"/>
      <c r="J207" s="96"/>
      <c r="K207" s="97" t="str">
        <f t="shared" si="195"/>
        <v>EEA</v>
      </c>
      <c r="L207" s="98" t="str">
        <f t="shared" si="196"/>
        <v>A</v>
      </c>
      <c r="M207" s="99" t="str">
        <f t="shared" si="197"/>
        <v>Média</v>
      </c>
      <c r="N207" s="97">
        <f t="shared" si="198"/>
        <v>4</v>
      </c>
      <c r="O207" s="100">
        <f>IF(H207="I",N207*Contagem!$U$11,IF(H207="E",N207*Contagem!$U$13,IF(H207="A",N207*Contagem!$U$12,IF(H207="T",N207*Contagem!$U$14,""))))</f>
        <v>4</v>
      </c>
      <c r="P207" s="121"/>
      <c r="Q207" s="121"/>
      <c r="R207" s="121"/>
      <c r="S207" s="115"/>
      <c r="T207" s="76"/>
      <c r="U207" s="76"/>
      <c r="V207" s="76"/>
      <c r="W207" s="76"/>
    </row>
    <row r="208" spans="1:23" s="66" customFormat="1" ht="13.5" customHeight="1" x14ac:dyDescent="0.25">
      <c r="A208" s="150"/>
      <c r="B208" s="151"/>
      <c r="C208" s="151"/>
      <c r="D208" s="151"/>
      <c r="E208" s="151"/>
      <c r="F208" s="152"/>
      <c r="G208" s="68"/>
      <c r="H208" s="68"/>
      <c r="I208" s="68"/>
      <c r="J208" s="68"/>
      <c r="K208" s="70" t="str">
        <f t="shared" si="195"/>
        <v/>
      </c>
      <c r="L208" s="71" t="str">
        <f t="shared" si="196"/>
        <v/>
      </c>
      <c r="M208" s="72" t="str">
        <f t="shared" si="197"/>
        <v/>
      </c>
      <c r="N208" s="70" t="str">
        <f t="shared" si="198"/>
        <v/>
      </c>
      <c r="O208" s="73" t="str">
        <f>IF(H208="I",N208*Contagem!$U$11,IF(H208="E",N208*Contagem!$U$13,IF(H208="A",N208*Contagem!$U$12,IF(H208="T",N208*Contagem!$U$14,""))))</f>
        <v/>
      </c>
      <c r="P208" s="120"/>
      <c r="Q208" s="120"/>
      <c r="R208" s="120"/>
      <c r="S208" s="115"/>
      <c r="T208" s="115"/>
      <c r="U208" s="115"/>
      <c r="V208" s="115"/>
      <c r="W208" s="115"/>
    </row>
    <row r="209" spans="1:23" s="66" customFormat="1" ht="13.5" customHeight="1" x14ac:dyDescent="0.25">
      <c r="A209" s="147" t="s">
        <v>163</v>
      </c>
      <c r="B209" s="148"/>
      <c r="C209" s="148"/>
      <c r="D209" s="148"/>
      <c r="E209" s="148"/>
      <c r="F209" s="149"/>
      <c r="G209" s="96"/>
      <c r="H209" s="96"/>
      <c r="I209" s="96"/>
      <c r="J209" s="96"/>
      <c r="K209" s="97" t="str">
        <f t="shared" si="195"/>
        <v/>
      </c>
      <c r="L209" s="98" t="str">
        <f t="shared" si="196"/>
        <v/>
      </c>
      <c r="M209" s="99" t="str">
        <f t="shared" si="197"/>
        <v/>
      </c>
      <c r="N209" s="97" t="str">
        <f t="shared" si="198"/>
        <v/>
      </c>
      <c r="O209" s="100" t="str">
        <f>IF(H209="I",N209*Contagem!$U$11,IF(H209="E",N209*Contagem!$U$13,IF(H209="A",N209*Contagem!$U$12,IF(H209="T",N209*Contagem!$U$14,""))))</f>
        <v/>
      </c>
      <c r="P209" s="121"/>
      <c r="Q209" s="121"/>
      <c r="R209" s="121"/>
      <c r="S209" s="115"/>
      <c r="T209" s="115"/>
      <c r="U209" s="115"/>
      <c r="V209" s="115"/>
      <c r="W209" s="115"/>
    </row>
    <row r="210" spans="1:23" s="77" customFormat="1" ht="13.5" customHeight="1" x14ac:dyDescent="0.25">
      <c r="A210" s="144" t="s">
        <v>80</v>
      </c>
      <c r="B210" s="145"/>
      <c r="C210" s="145"/>
      <c r="D210" s="145"/>
      <c r="E210" s="145"/>
      <c r="F210" s="146"/>
      <c r="G210" s="101" t="s">
        <v>39</v>
      </c>
      <c r="H210" s="101" t="s">
        <v>74</v>
      </c>
      <c r="I210" s="96"/>
      <c r="J210" s="96"/>
      <c r="K210" s="97" t="str">
        <f>CONCATENATE(G210,L210)</f>
        <v>EEA</v>
      </c>
      <c r="L210" s="98" t="str">
        <f>IF(OR(ISBLANK(I210),ISBLANK(J210)),IF(OR(G210="ALI",G210="AIE"),"L",IF(ISBLANK(G210),"","A")),IF(G210="EE",IF(J210&gt;=3,IF(I210&gt;=5,"H","A"),IF(J210&gt;=2,IF(I210&gt;=16,"H",IF(I210&lt;=4,"L","A")),IF(I210&lt;=15,"L","A"))),IF(OR(G210="SE",G210="CE"),IF(J210&gt;=4,IF(I210&gt;=6,"H","A"),IF(J210&gt;=2,IF(I210&gt;=20,"H",IF(I210&lt;=5,"L","A")),IF(I210&lt;=19,"L","A"))),IF(OR(G210="ALI",G210="AIE"),IF(J210&gt;=6,IF(I210&gt;=20,"H","A"),IF(J210&gt;=2,IF(I210&gt;=51,"H",IF(I210&lt;=19,"L","A")),IF(I210&lt;=50,"L","A")))))))</f>
        <v>A</v>
      </c>
      <c r="M210" s="99" t="str">
        <f>IF(L210="L","Baixa",IF(L210="A","Média",IF(L210="","","Alta")))</f>
        <v>Média</v>
      </c>
      <c r="N210" s="97">
        <f>IF(ISBLANK(G210),"",IF(G210="ALI",IF(L210="L",7,IF(L210="A",10,15)),IF(G210="AIE",IF(L210="L",5,IF(L210="A",7,10)),IF(G210="SE",IF(L210="L",4,IF(L210="A",5,7)),IF(OR(G210="EE",G210="CE"),IF(L210="L",3,IF(L210="A",4,6)))))))</f>
        <v>4</v>
      </c>
      <c r="O210" s="100">
        <f>IF(H210="I",N210*Contagem!$U$11,IF(H210="E",N210*Contagem!$U$13,IF(H210="A",N210*Contagem!$U$12,IF(H210="T",N210*Contagem!$U$14,""))))</f>
        <v>4</v>
      </c>
      <c r="P210" s="121"/>
      <c r="Q210" s="121"/>
      <c r="R210" s="121"/>
      <c r="S210" s="115"/>
      <c r="T210" s="76"/>
      <c r="U210" s="76"/>
      <c r="V210" s="76"/>
      <c r="W210" s="76"/>
    </row>
    <row r="211" spans="1:23" s="66" customFormat="1" ht="13.5" customHeight="1" x14ac:dyDescent="0.25">
      <c r="A211" s="141" t="s">
        <v>81</v>
      </c>
      <c r="B211" s="142"/>
      <c r="C211" s="142"/>
      <c r="D211" s="142"/>
      <c r="E211" s="142"/>
      <c r="F211" s="143"/>
      <c r="G211" s="96" t="s">
        <v>39</v>
      </c>
      <c r="H211" s="96" t="s">
        <v>74</v>
      </c>
      <c r="I211" s="96"/>
      <c r="J211" s="96"/>
      <c r="K211" s="97" t="str">
        <f t="shared" ref="K211" si="199">CONCATENATE(G211,L211)</f>
        <v>EEA</v>
      </c>
      <c r="L211" s="98" t="str">
        <f t="shared" ref="L211" si="200">IF(OR(ISBLANK(I211),ISBLANK(J211)),IF(OR(G211="ALI",G211="AIE"),"L",IF(ISBLANK(G211),"","A")),IF(G211="EE",IF(J211&gt;=3,IF(I211&gt;=5,"H","A"),IF(J211&gt;=2,IF(I211&gt;=16,"H",IF(I211&lt;=4,"L","A")),IF(I211&lt;=15,"L","A"))),IF(OR(G211="SE",G211="CE"),IF(J211&gt;=4,IF(I211&gt;=6,"H","A"),IF(J211&gt;=2,IF(I211&gt;=20,"H",IF(I211&lt;=5,"L","A")),IF(I211&lt;=19,"L","A"))),IF(OR(G211="ALI",G211="AIE"),IF(J211&gt;=6,IF(I211&gt;=20,"H","A"),IF(J211&gt;=2,IF(I211&gt;=51,"H",IF(I211&lt;=19,"L","A")),IF(I211&lt;=50,"L","A")))))))</f>
        <v>A</v>
      </c>
      <c r="M211" s="99" t="str">
        <f t="shared" ref="M211" si="201">IF(L211="L","Baixa",IF(L211="A","Média",IF(L211="","","Alta")))</f>
        <v>Média</v>
      </c>
      <c r="N211" s="97">
        <f t="shared" ref="N211" si="202">IF(ISBLANK(G211),"",IF(G211="ALI",IF(L211="L",7,IF(L211="A",10,15)),IF(G211="AIE",IF(L211="L",5,IF(L211="A",7,10)),IF(G211="SE",IF(L211="L",4,IF(L211="A",5,7)),IF(OR(G211="EE",G211="CE"),IF(L211="L",3,IF(L211="A",4,6)))))))</f>
        <v>4</v>
      </c>
      <c r="O211" s="100">
        <f>IF(H211="I",N211*Contagem!$U$11,IF(H211="E",N211*Contagem!$U$13,IF(H211="A",N211*Contagem!$U$12,IF(H211="T",N211*Contagem!$U$14,""))))</f>
        <v>4</v>
      </c>
      <c r="P211" s="121"/>
      <c r="Q211" s="121"/>
      <c r="R211" s="121"/>
      <c r="S211" s="115"/>
      <c r="T211" s="115"/>
      <c r="U211" s="115"/>
      <c r="V211" s="115"/>
      <c r="W211" s="115"/>
    </row>
    <row r="212" spans="1:23" s="77" customFormat="1" ht="13.5" customHeight="1" x14ac:dyDescent="0.25">
      <c r="A212" s="141" t="s">
        <v>75</v>
      </c>
      <c r="B212" s="142"/>
      <c r="C212" s="142"/>
      <c r="D212" s="142"/>
      <c r="E212" s="142"/>
      <c r="F212" s="143"/>
      <c r="G212" s="96" t="s">
        <v>39</v>
      </c>
      <c r="H212" s="96" t="s">
        <v>74</v>
      </c>
      <c r="I212" s="96"/>
      <c r="J212" s="96"/>
      <c r="K212" s="97" t="str">
        <f>CONCATENATE(G212,L212)</f>
        <v>EEA</v>
      </c>
      <c r="L212" s="98" t="str">
        <f>IF(OR(ISBLANK(I212),ISBLANK(J212)),IF(OR(G212="ALI",G212="AIE"),"L",IF(ISBLANK(G212),"","A")),IF(G212="EE",IF(J212&gt;=3,IF(I212&gt;=5,"H","A"),IF(J212&gt;=2,IF(I212&gt;=16,"H",IF(I212&lt;=4,"L","A")),IF(I212&lt;=15,"L","A"))),IF(OR(G212="SE",G212="CE"),IF(J212&gt;=4,IF(I212&gt;=6,"H","A"),IF(J212&gt;=2,IF(I212&gt;=20,"H",IF(I212&lt;=5,"L","A")),IF(I212&lt;=19,"L","A"))),IF(OR(G212="ALI",G212="AIE"),IF(J212&gt;=6,IF(I212&gt;=20,"H","A"),IF(J212&gt;=2,IF(I212&gt;=51,"H",IF(I212&lt;=19,"L","A")),IF(I212&lt;=50,"L","A")))))))</f>
        <v>A</v>
      </c>
      <c r="M212" s="99" t="str">
        <f>IF(L212="L","Baixa",IF(L212="A","Média",IF(L212="","","Alta")))</f>
        <v>Média</v>
      </c>
      <c r="N212" s="97">
        <f>IF(ISBLANK(G212),"",IF(G212="ALI",IF(L212="L",7,IF(L212="A",10,15)),IF(G212="AIE",IF(L212="L",5,IF(L212="A",7,10)),IF(G212="SE",IF(L212="L",4,IF(L212="A",5,7)),IF(OR(G212="EE",G212="CE"),IF(L212="L",3,IF(L212="A",4,6)))))))</f>
        <v>4</v>
      </c>
      <c r="O212" s="100">
        <f>IF(H212="I",N212*Contagem!$U$11,IF(H212="E",N212*Contagem!$U$13,IF(H212="A",N212*Contagem!$U$12,IF(H212="T",N212*Contagem!$U$14,""))))</f>
        <v>4</v>
      </c>
      <c r="P212" s="121"/>
      <c r="Q212" s="121"/>
      <c r="R212" s="121"/>
      <c r="S212" s="115"/>
      <c r="T212" s="76"/>
      <c r="U212" s="76"/>
      <c r="V212" s="76"/>
      <c r="W212" s="76"/>
    </row>
    <row r="213" spans="1:23" s="66" customFormat="1" ht="13.5" customHeight="1" x14ac:dyDescent="0.25">
      <c r="A213" s="110" t="s">
        <v>82</v>
      </c>
      <c r="B213" s="111"/>
      <c r="C213" s="111"/>
      <c r="D213" s="111"/>
      <c r="E213" s="111"/>
      <c r="F213" s="112"/>
      <c r="G213" s="96" t="s">
        <v>38</v>
      </c>
      <c r="H213" s="96" t="s">
        <v>74</v>
      </c>
      <c r="I213" s="96"/>
      <c r="J213" s="96"/>
      <c r="K213" s="97" t="str">
        <f>CONCATENATE(G213,L213)</f>
        <v>CEA</v>
      </c>
      <c r="L213" s="98" t="str">
        <f>IF(OR(ISBLANK(I213),ISBLANK(J213)),IF(OR(G213="ALI",G213="AIE"),"L",IF(ISBLANK(G213),"","A")),IF(G213="EE",IF(J213&gt;=3,IF(I213&gt;=5,"H","A"),IF(J213&gt;=2,IF(I213&gt;=16,"H",IF(I213&lt;=4,"L","A")),IF(I213&lt;=15,"L","A"))),IF(OR(G213="SE",G213="CE"),IF(J213&gt;=4,IF(I213&gt;=6,"H","A"),IF(J213&gt;=2,IF(I213&gt;=20,"H",IF(I213&lt;=5,"L","A")),IF(I213&lt;=19,"L","A"))),IF(OR(G213="ALI",G213="AIE"),IF(J213&gt;=6,IF(I213&gt;=20,"H","A"),IF(J213&gt;=2,IF(I213&gt;=51,"H",IF(I213&lt;=19,"L","A")),IF(I213&lt;=50,"L","A")))))))</f>
        <v>A</v>
      </c>
      <c r="M213" s="99" t="str">
        <f>IF(L213="L","Baixa",IF(L213="A","Média",IF(L213="","","Alta")))</f>
        <v>Média</v>
      </c>
      <c r="N213" s="97">
        <f>IF(ISBLANK(G213),"",IF(G213="ALI",IF(L213="L",7,IF(L213="A",10,15)),IF(G213="AIE",IF(L213="L",5,IF(L213="A",7,10)),IF(G213="SE",IF(L213="L",4,IF(L213="A",5,7)),IF(OR(G213="EE",G213="CE"),IF(L213="L",3,IF(L213="A",4,6)))))))</f>
        <v>4</v>
      </c>
      <c r="O213" s="100">
        <f>IF(H213="I",N213*Contagem!$U$11,IF(H213="E",N213*Contagem!$U$13,IF(H213="A",N213*Contagem!$U$12,IF(H213="T",N213*Contagem!$U$14,""))))</f>
        <v>4</v>
      </c>
      <c r="P213" s="121"/>
      <c r="Q213" s="121"/>
      <c r="R213" s="121"/>
      <c r="S213" s="115"/>
      <c r="T213" s="115"/>
      <c r="U213" s="115"/>
      <c r="V213" s="115"/>
      <c r="W213" s="115"/>
    </row>
    <row r="214" spans="1:23" s="77" customFormat="1" ht="13.5" customHeight="1" x14ac:dyDescent="0.25">
      <c r="A214" s="141" t="s">
        <v>91</v>
      </c>
      <c r="B214" s="142"/>
      <c r="C214" s="142"/>
      <c r="D214" s="142"/>
      <c r="E214" s="142"/>
      <c r="F214" s="143"/>
      <c r="G214" s="96" t="s">
        <v>39</v>
      </c>
      <c r="H214" s="96" t="s">
        <v>74</v>
      </c>
      <c r="I214" s="96"/>
      <c r="J214" s="96"/>
      <c r="K214" s="97" t="str">
        <f>CONCATENATE(G214,L214)</f>
        <v>EEA</v>
      </c>
      <c r="L214" s="98" t="str">
        <f>IF(OR(ISBLANK(I214),ISBLANK(J214)),IF(OR(G214="ALI",G214="AIE"),"L",IF(ISBLANK(G214),"","A")),IF(G214="EE",IF(J214&gt;=3,IF(I214&gt;=5,"H","A"),IF(J214&gt;=2,IF(I214&gt;=16,"H",IF(I214&lt;=4,"L","A")),IF(I214&lt;=15,"L","A"))),IF(OR(G214="SE",G214="CE"),IF(J214&gt;=4,IF(I214&gt;=6,"H","A"),IF(J214&gt;=2,IF(I214&gt;=20,"H",IF(I214&lt;=5,"L","A")),IF(I214&lt;=19,"L","A"))),IF(OR(G214="ALI",G214="AIE"),IF(J214&gt;=6,IF(I214&gt;=20,"H","A"),IF(J214&gt;=2,IF(I214&gt;=51,"H",IF(I214&lt;=19,"L","A")),IF(I214&lt;=50,"L","A")))))))</f>
        <v>A</v>
      </c>
      <c r="M214" s="99" t="str">
        <f>IF(L214="L","Baixa",IF(L214="A","Média",IF(L214="","","Alta")))</f>
        <v>Média</v>
      </c>
      <c r="N214" s="97">
        <f>IF(ISBLANK(G214),"",IF(G214="ALI",IF(L214="L",7,IF(L214="A",10,15)),IF(G214="AIE",IF(L214="L",5,IF(L214="A",7,10)),IF(G214="SE",IF(L214="L",4,IF(L214="A",5,7)),IF(OR(G214="EE",G214="CE"),IF(L214="L",3,IF(L214="A",4,6)))))))</f>
        <v>4</v>
      </c>
      <c r="O214" s="100">
        <f>IF(H214="I",N214*Contagem!$U$11,IF(H214="E",N214*Contagem!$U$13,IF(H214="A",N214*Contagem!$U$12,IF(H214="T",N214*Contagem!$U$14,""))))</f>
        <v>4</v>
      </c>
      <c r="P214" s="121"/>
      <c r="Q214" s="121"/>
      <c r="R214" s="121"/>
      <c r="S214" s="115"/>
      <c r="T214" s="76"/>
      <c r="U214" s="76"/>
      <c r="V214" s="76"/>
      <c r="W214" s="76"/>
    </row>
    <row r="215" spans="1:23" s="66" customFormat="1" ht="13.5" customHeight="1" x14ac:dyDescent="0.25">
      <c r="A215" s="141"/>
      <c r="B215" s="142"/>
      <c r="C215" s="142"/>
      <c r="D215" s="142"/>
      <c r="E215" s="142"/>
      <c r="F215" s="143"/>
      <c r="G215" s="96"/>
      <c r="H215" s="96"/>
      <c r="I215" s="96"/>
      <c r="J215" s="96"/>
      <c r="K215" s="97" t="str">
        <f>CONCATENATE(G215,L215)</f>
        <v/>
      </c>
      <c r="L215" s="98" t="str">
        <f>IF(OR(ISBLANK(I215),ISBLANK(J215)),IF(OR(G215="ALI",G215="AIE"),"L",IF(ISBLANK(G215),"","A")),IF(G215="EE",IF(J215&gt;=3,IF(I215&gt;=5,"H","A"),IF(J215&gt;=2,IF(I215&gt;=16,"H",IF(I215&lt;=4,"L","A")),IF(I215&lt;=15,"L","A"))),IF(OR(G215="SE",G215="CE"),IF(J215&gt;=4,IF(I215&gt;=6,"H","A"),IF(J215&gt;=2,IF(I215&gt;=20,"H",IF(I215&lt;=5,"L","A")),IF(I215&lt;=19,"L","A"))),IF(OR(G215="ALI",G215="AIE"),IF(J215&gt;=6,IF(I215&gt;=20,"H","A"),IF(J215&gt;=2,IF(I215&gt;=51,"H",IF(I215&lt;=19,"L","A")),IF(I215&lt;=50,"L","A")))))))</f>
        <v/>
      </c>
      <c r="M215" s="99" t="str">
        <f>IF(L215="L","Baixa",IF(L215="A","Média",IF(L215="","","Alta")))</f>
        <v/>
      </c>
      <c r="N215" s="97" t="str">
        <f>IF(ISBLANK(G215),"",IF(G215="ALI",IF(L215="L",7,IF(L215="A",10,15)),IF(G215="AIE",IF(L215="L",5,IF(L215="A",7,10)),IF(G215="SE",IF(L215="L",4,IF(L215="A",5,7)),IF(OR(G215="EE",G215="CE"),IF(L215="L",3,IF(L215="A",4,6)))))))</f>
        <v/>
      </c>
      <c r="O215" s="100" t="str">
        <f>IF(H215="I",N215*Contagem!$U$11,IF(H215="E",N215*Contagem!$U$13,IF(H215="A",N215*Contagem!$U$12,IF(H215="T",N215*Contagem!$U$14,""))))</f>
        <v/>
      </c>
      <c r="P215" s="121"/>
      <c r="Q215" s="121"/>
      <c r="R215" s="121"/>
      <c r="S215" s="115"/>
      <c r="T215" s="115"/>
      <c r="U215" s="115"/>
      <c r="V215" s="115"/>
      <c r="W215" s="115"/>
    </row>
    <row r="216" spans="1:23" s="77" customFormat="1" ht="13.5" customHeight="1" x14ac:dyDescent="0.25">
      <c r="A216" s="172" t="s">
        <v>178</v>
      </c>
      <c r="B216" s="173"/>
      <c r="C216" s="173"/>
      <c r="D216" s="173"/>
      <c r="E216" s="173"/>
      <c r="F216" s="174"/>
      <c r="G216" s="78"/>
      <c r="H216" s="78"/>
      <c r="I216" s="78"/>
      <c r="J216" s="78"/>
      <c r="K216" s="70" t="str">
        <f t="shared" ref="K216" si="203">CONCATENATE(G216,L216)</f>
        <v/>
      </c>
      <c r="L216" s="71" t="str">
        <f t="shared" ref="L216" si="204">IF(OR(ISBLANK(I216),ISBLANK(J216)),IF(OR(G216="ALI",G216="AIE"),"L",IF(ISBLANK(G216),"","A")),IF(G216="EE",IF(J216&gt;=3,IF(I216&gt;=5,"H","A"),IF(J216&gt;=2,IF(I216&gt;=16,"H",IF(I216&lt;=4,"L","A")),IF(I216&lt;=15,"L","A"))),IF(OR(G216="SE",G216="CE"),IF(J216&gt;=4,IF(I216&gt;=6,"H","A"),IF(J216&gt;=2,IF(I216&gt;=20,"H",IF(I216&lt;=5,"L","A")),IF(I216&lt;=19,"L","A"))),IF(OR(G216="ALI",G216="AIE"),IF(J216&gt;=6,IF(I216&gt;=20,"H","A"),IF(J216&gt;=2,IF(I216&gt;=51,"H",IF(I216&lt;=19,"L","A")),IF(I216&lt;=50,"L","A")))))))</f>
        <v/>
      </c>
      <c r="M216" s="72" t="str">
        <f t="shared" ref="M216" si="205">IF(L216="L","Baixa",IF(L216="A","Média",IF(L216="","","Alta")))</f>
        <v/>
      </c>
      <c r="N216" s="70" t="str">
        <f t="shared" ref="N216" si="206">IF(ISBLANK(G216),"",IF(G216="ALI",IF(L216="L",7,IF(L216="A",10,15)),IF(G216="AIE",IF(L216="L",5,IF(L216="A",7,10)),IF(G216="SE",IF(L216="L",4,IF(L216="A",5,7)),IF(OR(G216="EE",G216="CE"),IF(L216="L",3,IF(L216="A",4,6)))))))</f>
        <v/>
      </c>
      <c r="O216" s="73" t="str">
        <f>IF(H216="I",N216*Contagem!$U$11,IF(H216="E",N216*Contagem!$U$13,IF(H216="A",N216*Contagem!$U$12,IF(H216="T",N216*Contagem!$U$14,""))))</f>
        <v/>
      </c>
      <c r="P216" s="120"/>
      <c r="Q216" s="120"/>
      <c r="R216" s="120"/>
      <c r="S216" s="92"/>
      <c r="T216" s="76"/>
      <c r="U216" s="76"/>
      <c r="V216" s="76"/>
      <c r="W216" s="76"/>
    </row>
    <row r="217" spans="1:23" s="66" customFormat="1" ht="13.5" customHeight="1" x14ac:dyDescent="0.25">
      <c r="A217" s="147" t="s">
        <v>99</v>
      </c>
      <c r="B217" s="148"/>
      <c r="C217" s="148"/>
      <c r="D217" s="148"/>
      <c r="E217" s="148"/>
      <c r="F217" s="149"/>
      <c r="G217" s="96" t="s">
        <v>36</v>
      </c>
      <c r="H217" s="96" t="s">
        <v>74</v>
      </c>
      <c r="I217" s="96"/>
      <c r="J217" s="96"/>
      <c r="K217" s="97" t="str">
        <f t="shared" ref="K217:K224" si="207">CONCATENATE(G217,L217)</f>
        <v>ALIL</v>
      </c>
      <c r="L217" s="98" t="str">
        <f t="shared" ref="L217:L224" si="208">IF(OR(ISBLANK(I217),ISBLANK(J217)),IF(OR(G217="ALI",G217="AIE"),"L",IF(ISBLANK(G217),"","A")),IF(G217="EE",IF(J217&gt;=3,IF(I217&gt;=5,"H","A"),IF(J217&gt;=2,IF(I217&gt;=16,"H",IF(I217&lt;=4,"L","A")),IF(I217&lt;=15,"L","A"))),IF(OR(G217="SE",G217="CE"),IF(J217&gt;=4,IF(I217&gt;=6,"H","A"),IF(J217&gt;=2,IF(I217&gt;=20,"H",IF(I217&lt;=5,"L","A")),IF(I217&lt;=19,"L","A"))),IF(OR(G217="ALI",G217="AIE"),IF(J217&gt;=6,IF(I217&gt;=20,"H","A"),IF(J217&gt;=2,IF(I217&gt;=51,"H",IF(I217&lt;=19,"L","A")),IF(I217&lt;=50,"L","A")))))))</f>
        <v>L</v>
      </c>
      <c r="M217" s="99" t="str">
        <f t="shared" ref="M217:M224" si="209">IF(L217="L","Baixa",IF(L217="A","Média",IF(L217="","","Alta")))</f>
        <v>Baixa</v>
      </c>
      <c r="N217" s="97">
        <f t="shared" ref="N217:N224" si="210">IF(ISBLANK(G217),"",IF(G217="ALI",IF(L217="L",7,IF(L217="A",10,15)),IF(G217="AIE",IF(L217="L",5,IF(L217="A",7,10)),IF(G217="SE",IF(L217="L",4,IF(L217="A",5,7)),IF(OR(G217="EE",G217="CE"),IF(L217="L",3,IF(L217="A",4,6)))))))</f>
        <v>7</v>
      </c>
      <c r="O217" s="100">
        <f>IF(H217="I",N217*Contagem!$U$11,IF(H217="E",N217*Contagem!$U$13,IF(H217="A",N217*Contagem!$U$12,IF(H217="T",N217*Contagem!$U$14,""))))</f>
        <v>7</v>
      </c>
      <c r="P217" s="121"/>
      <c r="Q217" s="121"/>
      <c r="R217" s="121"/>
      <c r="S217" s="69"/>
      <c r="T217" s="69"/>
      <c r="U217" s="69"/>
      <c r="V217" s="69"/>
      <c r="W217" s="69"/>
    </row>
    <row r="218" spans="1:23" s="77" customFormat="1" ht="13.5" customHeight="1" x14ac:dyDescent="0.25">
      <c r="A218" s="144" t="s">
        <v>80</v>
      </c>
      <c r="B218" s="145"/>
      <c r="C218" s="145"/>
      <c r="D218" s="145"/>
      <c r="E218" s="145"/>
      <c r="F218" s="146"/>
      <c r="G218" s="101" t="s">
        <v>39</v>
      </c>
      <c r="H218" s="101" t="s">
        <v>74</v>
      </c>
      <c r="I218" s="96"/>
      <c r="J218" s="96"/>
      <c r="K218" s="97" t="str">
        <f>CONCATENATE(G218,L218)</f>
        <v>EEA</v>
      </c>
      <c r="L218" s="98" t="str">
        <f>IF(OR(ISBLANK(I218),ISBLANK(J218)),IF(OR(G218="ALI",G218="AIE"),"L",IF(ISBLANK(G218),"","A")),IF(G218="EE",IF(J218&gt;=3,IF(I218&gt;=5,"H","A"),IF(J218&gt;=2,IF(I218&gt;=16,"H",IF(I218&lt;=4,"L","A")),IF(I218&lt;=15,"L","A"))),IF(OR(G218="SE",G218="CE"),IF(J218&gt;=4,IF(I218&gt;=6,"H","A"),IF(J218&gt;=2,IF(I218&gt;=20,"H",IF(I218&lt;=5,"L","A")),IF(I218&lt;=19,"L","A"))),IF(OR(G218="ALI",G218="AIE"),IF(J218&gt;=6,IF(I218&gt;=20,"H","A"),IF(J218&gt;=2,IF(I218&gt;=51,"H",IF(I218&lt;=19,"L","A")),IF(I218&lt;=50,"L","A")))))))</f>
        <v>A</v>
      </c>
      <c r="M218" s="99" t="str">
        <f>IF(L218="L","Baixa",IF(L218="A","Média",IF(L218="","","Alta")))</f>
        <v>Média</v>
      </c>
      <c r="N218" s="97">
        <f>IF(ISBLANK(G218),"",IF(G218="ALI",IF(L218="L",7,IF(L218="A",10,15)),IF(G218="AIE",IF(L218="L",5,IF(L218="A",7,10)),IF(G218="SE",IF(L218="L",4,IF(L218="A",5,7)),IF(OR(G218="EE",G218="CE"),IF(L218="L",3,IF(L218="A",4,6)))))))</f>
        <v>4</v>
      </c>
      <c r="O218" s="100">
        <f>IF(H218="I",N218*Contagem!$U$11,IF(H218="E",N218*Contagem!$U$13,IF(H218="A",N218*Contagem!$U$12,IF(H218="T",N218*Contagem!$U$14,""))))</f>
        <v>4</v>
      </c>
      <c r="P218" s="121"/>
      <c r="Q218" s="121"/>
      <c r="R218" s="121"/>
      <c r="S218" s="90"/>
      <c r="T218" s="76"/>
      <c r="U218" s="76"/>
      <c r="V218" s="76"/>
      <c r="W218" s="76"/>
    </row>
    <row r="219" spans="1:23" s="66" customFormat="1" ht="13.5" customHeight="1" x14ac:dyDescent="0.25">
      <c r="A219" s="141" t="s">
        <v>81</v>
      </c>
      <c r="B219" s="142"/>
      <c r="C219" s="142"/>
      <c r="D219" s="142"/>
      <c r="E219" s="142"/>
      <c r="F219" s="143"/>
      <c r="G219" s="96" t="s">
        <v>39</v>
      </c>
      <c r="H219" s="96" t="s">
        <v>74</v>
      </c>
      <c r="I219" s="96"/>
      <c r="J219" s="96"/>
      <c r="K219" s="97" t="str">
        <f t="shared" ref="K219" si="211">CONCATENATE(G219,L219)</f>
        <v>EEA</v>
      </c>
      <c r="L219" s="98" t="str">
        <f t="shared" ref="L219" si="212">IF(OR(ISBLANK(I219),ISBLANK(J219)),IF(OR(G219="ALI",G219="AIE"),"L",IF(ISBLANK(G219),"","A")),IF(G219="EE",IF(J219&gt;=3,IF(I219&gt;=5,"H","A"),IF(J219&gt;=2,IF(I219&gt;=16,"H",IF(I219&lt;=4,"L","A")),IF(I219&lt;=15,"L","A"))),IF(OR(G219="SE",G219="CE"),IF(J219&gt;=4,IF(I219&gt;=6,"H","A"),IF(J219&gt;=2,IF(I219&gt;=20,"H",IF(I219&lt;=5,"L","A")),IF(I219&lt;=19,"L","A"))),IF(OR(G219="ALI",G219="AIE"),IF(J219&gt;=6,IF(I219&gt;=20,"H","A"),IF(J219&gt;=2,IF(I219&gt;=51,"H",IF(I219&lt;=19,"L","A")),IF(I219&lt;=50,"L","A")))))))</f>
        <v>A</v>
      </c>
      <c r="M219" s="99" t="str">
        <f t="shared" ref="M219" si="213">IF(L219="L","Baixa",IF(L219="A","Média",IF(L219="","","Alta")))</f>
        <v>Média</v>
      </c>
      <c r="N219" s="97">
        <f t="shared" ref="N219" si="214">IF(ISBLANK(G219),"",IF(G219="ALI",IF(L219="L",7,IF(L219="A",10,15)),IF(G219="AIE",IF(L219="L",5,IF(L219="A",7,10)),IF(G219="SE",IF(L219="L",4,IF(L219="A",5,7)),IF(OR(G219="EE",G219="CE"),IF(L219="L",3,IF(L219="A",4,6)))))))</f>
        <v>4</v>
      </c>
      <c r="O219" s="100">
        <f>IF(H219="I",N219*Contagem!$U$11,IF(H219="E",N219*Contagem!$U$13,IF(H219="A",N219*Contagem!$U$12,IF(H219="T",N219*Contagem!$U$14,""))))</f>
        <v>4</v>
      </c>
      <c r="P219" s="121"/>
      <c r="Q219" s="121"/>
      <c r="R219" s="121"/>
      <c r="S219" s="90"/>
      <c r="T219" s="90"/>
      <c r="U219" s="90"/>
      <c r="V219" s="90"/>
      <c r="W219" s="90"/>
    </row>
    <row r="220" spans="1:23" s="77" customFormat="1" ht="13.5" customHeight="1" x14ac:dyDescent="0.25">
      <c r="A220" s="141" t="s">
        <v>75</v>
      </c>
      <c r="B220" s="142"/>
      <c r="C220" s="142"/>
      <c r="D220" s="142"/>
      <c r="E220" s="142"/>
      <c r="F220" s="143"/>
      <c r="G220" s="96" t="s">
        <v>39</v>
      </c>
      <c r="H220" s="96" t="s">
        <v>74</v>
      </c>
      <c r="I220" s="96"/>
      <c r="J220" s="96"/>
      <c r="K220" s="97" t="str">
        <f>CONCATENATE(G220,L220)</f>
        <v>EEA</v>
      </c>
      <c r="L220" s="98" t="str">
        <f>IF(OR(ISBLANK(I220),ISBLANK(J220)),IF(OR(G220="ALI",G220="AIE"),"L",IF(ISBLANK(G220),"","A")),IF(G220="EE",IF(J220&gt;=3,IF(I220&gt;=5,"H","A"),IF(J220&gt;=2,IF(I220&gt;=16,"H",IF(I220&lt;=4,"L","A")),IF(I220&lt;=15,"L","A"))),IF(OR(G220="SE",G220="CE"),IF(J220&gt;=4,IF(I220&gt;=6,"H","A"),IF(J220&gt;=2,IF(I220&gt;=20,"H",IF(I220&lt;=5,"L","A")),IF(I220&lt;=19,"L","A"))),IF(OR(G220="ALI",G220="AIE"),IF(J220&gt;=6,IF(I220&gt;=20,"H","A"),IF(J220&gt;=2,IF(I220&gt;=51,"H",IF(I220&lt;=19,"L","A")),IF(I220&lt;=50,"L","A")))))))</f>
        <v>A</v>
      </c>
      <c r="M220" s="99" t="str">
        <f>IF(L220="L","Baixa",IF(L220="A","Média",IF(L220="","","Alta")))</f>
        <v>Média</v>
      </c>
      <c r="N220" s="97">
        <f>IF(ISBLANK(G220),"",IF(G220="ALI",IF(L220="L",7,IF(L220="A",10,15)),IF(G220="AIE",IF(L220="L",5,IF(L220="A",7,10)),IF(G220="SE",IF(L220="L",4,IF(L220="A",5,7)),IF(OR(G220="EE",G220="CE"),IF(L220="L",3,IF(L220="A",4,6)))))))</f>
        <v>4</v>
      </c>
      <c r="O220" s="100">
        <f>IF(H220="I",N220*Contagem!$U$11,IF(H220="E",N220*Contagem!$U$13,IF(H220="A",N220*Contagem!$U$12,IF(H220="T",N220*Contagem!$U$14,""))))</f>
        <v>4</v>
      </c>
      <c r="P220" s="121"/>
      <c r="Q220" s="121"/>
      <c r="R220" s="121"/>
      <c r="S220" s="90"/>
      <c r="T220" s="76"/>
      <c r="U220" s="76"/>
      <c r="V220" s="76"/>
      <c r="W220" s="76"/>
    </row>
    <row r="221" spans="1:23" s="66" customFormat="1" ht="13.5" customHeight="1" x14ac:dyDescent="0.25">
      <c r="A221" s="102" t="s">
        <v>82</v>
      </c>
      <c r="B221" s="94"/>
      <c r="C221" s="94"/>
      <c r="D221" s="94"/>
      <c r="E221" s="94"/>
      <c r="F221" s="95"/>
      <c r="G221" s="96" t="s">
        <v>38</v>
      </c>
      <c r="H221" s="96" t="s">
        <v>74</v>
      </c>
      <c r="I221" s="96"/>
      <c r="J221" s="96"/>
      <c r="K221" s="97" t="str">
        <f t="shared" ref="K221:K222" si="215">CONCATENATE(G221,L221)</f>
        <v>CEA</v>
      </c>
      <c r="L221" s="98" t="str">
        <f t="shared" ref="L221:L222" si="216">IF(OR(ISBLANK(I221),ISBLANK(J221)),IF(OR(G221="ALI",G221="AIE"),"L",IF(ISBLANK(G221),"","A")),IF(G221="EE",IF(J221&gt;=3,IF(I221&gt;=5,"H","A"),IF(J221&gt;=2,IF(I221&gt;=16,"H",IF(I221&lt;=4,"L","A")),IF(I221&lt;=15,"L","A"))),IF(OR(G221="SE",G221="CE"),IF(J221&gt;=4,IF(I221&gt;=6,"H","A"),IF(J221&gt;=2,IF(I221&gt;=20,"H",IF(I221&lt;=5,"L","A")),IF(I221&lt;=19,"L","A"))),IF(OR(G221="ALI",G221="AIE"),IF(J221&gt;=6,IF(I221&gt;=20,"H","A"),IF(J221&gt;=2,IF(I221&gt;=51,"H",IF(I221&lt;=19,"L","A")),IF(I221&lt;=50,"L","A")))))))</f>
        <v>A</v>
      </c>
      <c r="M221" s="99" t="str">
        <f t="shared" ref="M221:M222" si="217">IF(L221="L","Baixa",IF(L221="A","Média",IF(L221="","","Alta")))</f>
        <v>Média</v>
      </c>
      <c r="N221" s="97">
        <f t="shared" ref="N221:N222" si="218">IF(ISBLANK(G221),"",IF(G221="ALI",IF(L221="L",7,IF(L221="A",10,15)),IF(G221="AIE",IF(L221="L",5,IF(L221="A",7,10)),IF(G221="SE",IF(L221="L",4,IF(L221="A",5,7)),IF(OR(G221="EE",G221="CE"),IF(L221="L",3,IF(L221="A",4,6)))))))</f>
        <v>4</v>
      </c>
      <c r="O221" s="100">
        <f>IF(H221="I",N221*Contagem!$U$11,IF(H221="E",N221*Contagem!$U$13,IF(H221="A",N221*Contagem!$U$12,IF(H221="T",N221*Contagem!$U$14,""))))</f>
        <v>4</v>
      </c>
      <c r="P221" s="121"/>
      <c r="Q221" s="121"/>
      <c r="R221" s="121"/>
      <c r="S221" s="90"/>
      <c r="T221" s="90"/>
      <c r="U221" s="90"/>
      <c r="V221" s="90"/>
      <c r="W221" s="90"/>
    </row>
    <row r="222" spans="1:23" s="77" customFormat="1" ht="13.5" customHeight="1" x14ac:dyDescent="0.25">
      <c r="A222" s="141" t="s">
        <v>91</v>
      </c>
      <c r="B222" s="142"/>
      <c r="C222" s="142"/>
      <c r="D222" s="142"/>
      <c r="E222" s="142"/>
      <c r="F222" s="143"/>
      <c r="G222" s="96" t="s">
        <v>39</v>
      </c>
      <c r="H222" s="96" t="s">
        <v>74</v>
      </c>
      <c r="I222" s="96"/>
      <c r="J222" s="96"/>
      <c r="K222" s="97" t="str">
        <f t="shared" si="215"/>
        <v>EEA</v>
      </c>
      <c r="L222" s="98" t="str">
        <f t="shared" si="216"/>
        <v>A</v>
      </c>
      <c r="M222" s="99" t="str">
        <f t="shared" si="217"/>
        <v>Média</v>
      </c>
      <c r="N222" s="97">
        <f t="shared" si="218"/>
        <v>4</v>
      </c>
      <c r="O222" s="100">
        <f>IF(H222="I",N222*Contagem!$U$11,IF(H222="E",N222*Contagem!$U$13,IF(H222="A",N222*Contagem!$U$12,IF(H222="T",N222*Contagem!$U$14,""))))</f>
        <v>4</v>
      </c>
      <c r="P222" s="121"/>
      <c r="Q222" s="121"/>
      <c r="R222" s="121"/>
      <c r="S222" s="90"/>
      <c r="T222" s="76"/>
      <c r="U222" s="76"/>
      <c r="V222" s="76"/>
      <c r="W222" s="76"/>
    </row>
    <row r="223" spans="1:23" s="66" customFormat="1" ht="13.5" customHeight="1" x14ac:dyDescent="0.25">
      <c r="A223" s="141" t="s">
        <v>100</v>
      </c>
      <c r="B223" s="142"/>
      <c r="C223" s="142"/>
      <c r="D223" s="142"/>
      <c r="E223" s="142"/>
      <c r="F223" s="143"/>
      <c r="G223" s="96" t="s">
        <v>39</v>
      </c>
      <c r="H223" s="96" t="s">
        <v>74</v>
      </c>
      <c r="I223" s="96"/>
      <c r="J223" s="96"/>
      <c r="K223" s="97" t="str">
        <f t="shared" si="207"/>
        <v>EEA</v>
      </c>
      <c r="L223" s="98" t="str">
        <f t="shared" si="208"/>
        <v>A</v>
      </c>
      <c r="M223" s="99" t="str">
        <f t="shared" si="209"/>
        <v>Média</v>
      </c>
      <c r="N223" s="97">
        <f t="shared" si="210"/>
        <v>4</v>
      </c>
      <c r="O223" s="100">
        <f>IF(H223="I",N223*Contagem!$U$11,IF(H223="E",N223*Contagem!$U$13,IF(H223="A",N223*Contagem!$U$12,IF(H223="T",N223*Contagem!$U$14,""))))</f>
        <v>4</v>
      </c>
      <c r="P223" s="121"/>
      <c r="Q223" s="121"/>
      <c r="R223" s="121"/>
      <c r="S223" s="82"/>
      <c r="T223" s="82"/>
      <c r="U223" s="82"/>
      <c r="V223" s="82"/>
      <c r="W223" s="82"/>
    </row>
    <row r="224" spans="1:23" s="66" customFormat="1" ht="13.5" customHeight="1" x14ac:dyDescent="0.25">
      <c r="A224" s="141"/>
      <c r="B224" s="142"/>
      <c r="C224" s="142"/>
      <c r="D224" s="142"/>
      <c r="E224" s="142"/>
      <c r="F224" s="143"/>
      <c r="G224" s="96"/>
      <c r="H224" s="96"/>
      <c r="I224" s="96"/>
      <c r="J224" s="96"/>
      <c r="K224" s="97" t="str">
        <f t="shared" si="207"/>
        <v/>
      </c>
      <c r="L224" s="98" t="str">
        <f t="shared" si="208"/>
        <v/>
      </c>
      <c r="M224" s="99" t="str">
        <f t="shared" si="209"/>
        <v/>
      </c>
      <c r="N224" s="97" t="str">
        <f t="shared" si="210"/>
        <v/>
      </c>
      <c r="O224" s="100" t="str">
        <f>IF(H224="I",N224*Contagem!$U$11,IF(H224="E",N224*Contagem!$U$13,IF(H224="A",N224*Contagem!$U$12,IF(H224="T",N224*Contagem!$U$14,""))))</f>
        <v/>
      </c>
      <c r="P224" s="121"/>
      <c r="Q224" s="121"/>
      <c r="R224" s="121"/>
      <c r="S224" s="115"/>
      <c r="T224" s="115"/>
      <c r="U224" s="115"/>
      <c r="V224" s="115"/>
      <c r="W224" s="115"/>
    </row>
    <row r="225" spans="1:23" s="66" customFormat="1" ht="13.5" customHeight="1" x14ac:dyDescent="0.25">
      <c r="A225" s="147" t="s">
        <v>149</v>
      </c>
      <c r="B225" s="148"/>
      <c r="C225" s="148"/>
      <c r="D225" s="148"/>
      <c r="E225" s="148"/>
      <c r="F225" s="149"/>
      <c r="G225" s="96"/>
      <c r="H225" s="96"/>
      <c r="I225" s="96"/>
      <c r="J225" s="96"/>
      <c r="K225" s="97" t="str">
        <f t="shared" ref="K225" si="219">CONCATENATE(G225,L225)</f>
        <v/>
      </c>
      <c r="L225" s="98" t="str">
        <f t="shared" ref="L225" si="220">IF(OR(ISBLANK(I225),ISBLANK(J225)),IF(OR(G225="ALI",G225="AIE"),"L",IF(ISBLANK(G225),"","A")),IF(G225="EE",IF(J225&gt;=3,IF(I225&gt;=5,"H","A"),IF(J225&gt;=2,IF(I225&gt;=16,"H",IF(I225&lt;=4,"L","A")),IF(I225&lt;=15,"L","A"))),IF(OR(G225="SE",G225="CE"),IF(J225&gt;=4,IF(I225&gt;=6,"H","A"),IF(J225&gt;=2,IF(I225&gt;=20,"H",IF(I225&lt;=5,"L","A")),IF(I225&lt;=19,"L","A"))),IF(OR(G225="ALI",G225="AIE"),IF(J225&gt;=6,IF(I225&gt;=20,"H","A"),IF(J225&gt;=2,IF(I225&gt;=51,"H",IF(I225&lt;=19,"L","A")),IF(I225&lt;=50,"L","A")))))))</f>
        <v/>
      </c>
      <c r="M225" s="99" t="str">
        <f t="shared" ref="M225" si="221">IF(L225="L","Baixa",IF(L225="A","Média",IF(L225="","","Alta")))</f>
        <v/>
      </c>
      <c r="N225" s="97" t="str">
        <f t="shared" ref="N225" si="222">IF(ISBLANK(G225),"",IF(G225="ALI",IF(L225="L",7,IF(L225="A",10,15)),IF(G225="AIE",IF(L225="L",5,IF(L225="A",7,10)),IF(G225="SE",IF(L225="L",4,IF(L225="A",5,7)),IF(OR(G225="EE",G225="CE"),IF(L225="L",3,IF(L225="A",4,6)))))))</f>
        <v/>
      </c>
      <c r="O225" s="100" t="str">
        <f>IF(H225="I",N225*Contagem!$U$11,IF(H225="E",N225*Contagem!$U$13,IF(H225="A",N225*Contagem!$U$12,IF(H225="T",N225*Contagem!$U$14,""))))</f>
        <v/>
      </c>
      <c r="P225" s="121"/>
      <c r="Q225" s="121"/>
      <c r="R225" s="121"/>
      <c r="S225" s="115"/>
      <c r="T225" s="115"/>
      <c r="U225" s="115"/>
      <c r="V225" s="115"/>
      <c r="W225" s="115"/>
    </row>
    <row r="226" spans="1:23" s="77" customFormat="1" ht="13.5" customHeight="1" x14ac:dyDescent="0.25">
      <c r="A226" s="144" t="s">
        <v>82</v>
      </c>
      <c r="B226" s="145"/>
      <c r="C226" s="145"/>
      <c r="D226" s="145"/>
      <c r="E226" s="145"/>
      <c r="F226" s="146"/>
      <c r="G226" s="101" t="s">
        <v>38</v>
      </c>
      <c r="H226" s="101" t="s">
        <v>74</v>
      </c>
      <c r="I226" s="96"/>
      <c r="J226" s="96"/>
      <c r="K226" s="97" t="str">
        <f>CONCATENATE(G226,L226)</f>
        <v>CEA</v>
      </c>
      <c r="L226" s="98" t="str">
        <f>IF(OR(ISBLANK(I226),ISBLANK(J226)),IF(OR(G226="ALI",G226="AIE"),"L",IF(ISBLANK(G226),"","A")),IF(G226="EE",IF(J226&gt;=3,IF(I226&gt;=5,"H","A"),IF(J226&gt;=2,IF(I226&gt;=16,"H",IF(I226&lt;=4,"L","A")),IF(I226&lt;=15,"L","A"))),IF(OR(G226="SE",G226="CE"),IF(J226&gt;=4,IF(I226&gt;=6,"H","A"),IF(J226&gt;=2,IF(I226&gt;=20,"H",IF(I226&lt;=5,"L","A")),IF(I226&lt;=19,"L","A"))),IF(OR(G226="ALI",G226="AIE"),IF(J226&gt;=6,IF(I226&gt;=20,"H","A"),IF(J226&gt;=2,IF(I226&gt;=51,"H",IF(I226&lt;=19,"L","A")),IF(I226&lt;=50,"L","A")))))))</f>
        <v>A</v>
      </c>
      <c r="M226" s="99" t="str">
        <f>IF(L226="L","Baixa",IF(L226="A","Média",IF(L226="","","Alta")))</f>
        <v>Média</v>
      </c>
      <c r="N226" s="97">
        <f>IF(ISBLANK(G226),"",IF(G226="ALI",IF(L226="L",7,IF(L226="A",10,15)),IF(G226="AIE",IF(L226="L",5,IF(L226="A",7,10)),IF(G226="SE",IF(L226="L",4,IF(L226="A",5,7)),IF(OR(G226="EE",G226="CE"),IF(L226="L",3,IF(L226="A",4,6)))))))</f>
        <v>4</v>
      </c>
      <c r="O226" s="100">
        <f>IF(H226="I",N226*Contagem!$U$11,IF(H226="E",N226*Contagem!$U$13,IF(H226="A",N226*Contagem!$U$12,IF(H226="T",N226*Contagem!$U$14,""))))</f>
        <v>4</v>
      </c>
      <c r="P226" s="121"/>
      <c r="Q226" s="121"/>
      <c r="R226" s="121"/>
      <c r="S226" s="115"/>
      <c r="T226" s="76"/>
      <c r="U226" s="76"/>
      <c r="V226" s="76"/>
      <c r="W226" s="76"/>
    </row>
    <row r="227" spans="1:23" s="77" customFormat="1" ht="13.5" customHeight="1" x14ac:dyDescent="0.25">
      <c r="A227" s="144" t="s">
        <v>150</v>
      </c>
      <c r="B227" s="145"/>
      <c r="C227" s="145"/>
      <c r="D227" s="145"/>
      <c r="E227" s="145"/>
      <c r="F227" s="146"/>
      <c r="G227" s="101" t="s">
        <v>39</v>
      </c>
      <c r="H227" s="101" t="s">
        <v>74</v>
      </c>
      <c r="I227" s="96"/>
      <c r="J227" s="96"/>
      <c r="K227" s="97" t="str">
        <f>CONCATENATE(G227,L227)</f>
        <v>EEA</v>
      </c>
      <c r="L227" s="98" t="str">
        <f>IF(OR(ISBLANK(I227),ISBLANK(J227)),IF(OR(G227="ALI",G227="AIE"),"L",IF(ISBLANK(G227),"","A")),IF(G227="EE",IF(J227&gt;=3,IF(I227&gt;=5,"H","A"),IF(J227&gt;=2,IF(I227&gt;=16,"H",IF(I227&lt;=4,"L","A")),IF(I227&lt;=15,"L","A"))),IF(OR(G227="SE",G227="CE"),IF(J227&gt;=4,IF(I227&gt;=6,"H","A"),IF(J227&gt;=2,IF(I227&gt;=20,"H",IF(I227&lt;=5,"L","A")),IF(I227&lt;=19,"L","A"))),IF(OR(G227="ALI",G227="AIE"),IF(J227&gt;=6,IF(I227&gt;=20,"H","A"),IF(J227&gt;=2,IF(I227&gt;=51,"H",IF(I227&lt;=19,"L","A")),IF(I227&lt;=50,"L","A")))))))</f>
        <v>A</v>
      </c>
      <c r="M227" s="99" t="str">
        <f>IF(L227="L","Baixa",IF(L227="A","Média",IF(L227="","","Alta")))</f>
        <v>Média</v>
      </c>
      <c r="N227" s="97">
        <f>IF(ISBLANK(G227),"",IF(G227="ALI",IF(L227="L",7,IF(L227="A",10,15)),IF(G227="AIE",IF(L227="L",5,IF(L227="A",7,10)),IF(G227="SE",IF(L227="L",4,IF(L227="A",5,7)),IF(OR(G227="EE",G227="CE"),IF(L227="L",3,IF(L227="A",4,6)))))))</f>
        <v>4</v>
      </c>
      <c r="O227" s="100">
        <f>IF(H227="I",N227*Contagem!$U$11,IF(H227="E",N227*Contagem!$U$13,IF(H227="A",N227*Contagem!$U$12,IF(H227="T",N227*Contagem!$U$14,""))))</f>
        <v>4</v>
      </c>
      <c r="P227" s="121"/>
      <c r="Q227" s="121"/>
      <c r="R227" s="121"/>
      <c r="S227" s="115"/>
      <c r="T227" s="76"/>
      <c r="U227" s="76"/>
      <c r="V227" s="76"/>
      <c r="W227" s="76"/>
    </row>
    <row r="228" spans="1:23" s="66" customFormat="1" ht="13.5" customHeight="1" x14ac:dyDescent="0.25">
      <c r="A228" s="141"/>
      <c r="B228" s="142"/>
      <c r="C228" s="142"/>
      <c r="D228" s="142"/>
      <c r="E228" s="142"/>
      <c r="F228" s="143"/>
      <c r="G228" s="96"/>
      <c r="H228" s="96"/>
      <c r="I228" s="96"/>
      <c r="J228" s="96"/>
      <c r="K228" s="97" t="str">
        <f t="shared" ref="K228:K229" si="223">CONCATENATE(G228,L228)</f>
        <v/>
      </c>
      <c r="L228" s="98" t="str">
        <f t="shared" ref="L228:L229" si="224">IF(OR(ISBLANK(I228),ISBLANK(J228)),IF(OR(G228="ALI",G228="AIE"),"L",IF(ISBLANK(G228),"","A")),IF(G228="EE",IF(J228&gt;=3,IF(I228&gt;=5,"H","A"),IF(J228&gt;=2,IF(I228&gt;=16,"H",IF(I228&lt;=4,"L","A")),IF(I228&lt;=15,"L","A"))),IF(OR(G228="SE",G228="CE"),IF(J228&gt;=4,IF(I228&gt;=6,"H","A"),IF(J228&gt;=2,IF(I228&gt;=20,"H",IF(I228&lt;=5,"L","A")),IF(I228&lt;=19,"L","A"))),IF(OR(G228="ALI",G228="AIE"),IF(J228&gt;=6,IF(I228&gt;=20,"H","A"),IF(J228&gt;=2,IF(I228&gt;=51,"H",IF(I228&lt;=19,"L","A")),IF(I228&lt;=50,"L","A")))))))</f>
        <v/>
      </c>
      <c r="M228" s="99" t="str">
        <f t="shared" ref="M228:M229" si="225">IF(L228="L","Baixa",IF(L228="A","Média",IF(L228="","","Alta")))</f>
        <v/>
      </c>
      <c r="N228" s="97" t="str">
        <f t="shared" ref="N228:N229" si="226">IF(ISBLANK(G228),"",IF(G228="ALI",IF(L228="L",7,IF(L228="A",10,15)),IF(G228="AIE",IF(L228="L",5,IF(L228="A",7,10)),IF(G228="SE",IF(L228="L",4,IF(L228="A",5,7)),IF(OR(G228="EE",G228="CE"),IF(L228="L",3,IF(L228="A",4,6)))))))</f>
        <v/>
      </c>
      <c r="O228" s="100" t="str">
        <f>IF(H228="I",N228*Contagem!$U$11,IF(H228="E",N228*Contagem!$U$13,IF(H228="A",N228*Contagem!$U$12,IF(H228="T",N228*Contagem!$U$14,""))))</f>
        <v/>
      </c>
      <c r="P228" s="121"/>
      <c r="Q228" s="121"/>
      <c r="R228" s="121"/>
      <c r="S228" s="115"/>
      <c r="T228" s="115"/>
      <c r="U228" s="115"/>
      <c r="V228" s="115"/>
      <c r="W228" s="115"/>
    </row>
    <row r="229" spans="1:23" s="66" customFormat="1" ht="13.5" customHeight="1" x14ac:dyDescent="0.25">
      <c r="A229" s="147" t="s">
        <v>151</v>
      </c>
      <c r="B229" s="148"/>
      <c r="C229" s="148"/>
      <c r="D229" s="148"/>
      <c r="E229" s="148"/>
      <c r="F229" s="149"/>
      <c r="G229" s="96"/>
      <c r="H229" s="96"/>
      <c r="I229" s="96"/>
      <c r="J229" s="96"/>
      <c r="K229" s="97" t="str">
        <f t="shared" si="223"/>
        <v/>
      </c>
      <c r="L229" s="98" t="str">
        <f t="shared" si="224"/>
        <v/>
      </c>
      <c r="M229" s="99" t="str">
        <f t="shared" si="225"/>
        <v/>
      </c>
      <c r="N229" s="97" t="str">
        <f t="shared" si="226"/>
        <v/>
      </c>
      <c r="O229" s="100" t="str">
        <f>IF(H229="I",N229*Contagem!$U$11,IF(H229="E",N229*Contagem!$U$13,IF(H229="A",N229*Contagem!$U$12,IF(H229="T",N229*Contagem!$U$14,""))))</f>
        <v/>
      </c>
      <c r="P229" s="121"/>
      <c r="Q229" s="121"/>
      <c r="R229" s="121"/>
      <c r="S229" s="115"/>
      <c r="T229" s="115"/>
      <c r="U229" s="115"/>
      <c r="V229" s="115"/>
      <c r="W229" s="115"/>
    </row>
    <row r="230" spans="1:23" s="77" customFormat="1" ht="13.5" customHeight="1" x14ac:dyDescent="0.25">
      <c r="A230" s="144" t="s">
        <v>152</v>
      </c>
      <c r="B230" s="145"/>
      <c r="C230" s="145"/>
      <c r="D230" s="145"/>
      <c r="E230" s="145"/>
      <c r="F230" s="146"/>
      <c r="G230" s="101" t="s">
        <v>39</v>
      </c>
      <c r="H230" s="101" t="s">
        <v>74</v>
      </c>
      <c r="I230" s="96"/>
      <c r="J230" s="96"/>
      <c r="K230" s="97" t="str">
        <f>CONCATENATE(G230,L230)</f>
        <v>EEA</v>
      </c>
      <c r="L230" s="98" t="str">
        <f>IF(OR(ISBLANK(I230),ISBLANK(J230)),IF(OR(G230="ALI",G230="AIE"),"L",IF(ISBLANK(G230),"","A")),IF(G230="EE",IF(J230&gt;=3,IF(I230&gt;=5,"H","A"),IF(J230&gt;=2,IF(I230&gt;=16,"H",IF(I230&lt;=4,"L","A")),IF(I230&lt;=15,"L","A"))),IF(OR(G230="SE",G230="CE"),IF(J230&gt;=4,IF(I230&gt;=6,"H","A"),IF(J230&gt;=2,IF(I230&gt;=20,"H",IF(I230&lt;=5,"L","A")),IF(I230&lt;=19,"L","A"))),IF(OR(G230="ALI",G230="AIE"),IF(J230&gt;=6,IF(I230&gt;=20,"H","A"),IF(J230&gt;=2,IF(I230&gt;=51,"H",IF(I230&lt;=19,"L","A")),IF(I230&lt;=50,"L","A")))))))</f>
        <v>A</v>
      </c>
      <c r="M230" s="99" t="str">
        <f>IF(L230="L","Baixa",IF(L230="A","Média",IF(L230="","","Alta")))</f>
        <v>Média</v>
      </c>
      <c r="N230" s="97">
        <f>IF(ISBLANK(G230),"",IF(G230="ALI",IF(L230="L",7,IF(L230="A",10,15)),IF(G230="AIE",IF(L230="L",5,IF(L230="A",7,10)),IF(G230="SE",IF(L230="L",4,IF(L230="A",5,7)),IF(OR(G230="EE",G230="CE"),IF(L230="L",3,IF(L230="A",4,6)))))))</f>
        <v>4</v>
      </c>
      <c r="O230" s="100">
        <f>IF(H230="I",N230*Contagem!$U$11,IF(H230="E",N230*Contagem!$U$13,IF(H230="A",N230*Contagem!$U$12,IF(H230="T",N230*Contagem!$U$14,""))))</f>
        <v>4</v>
      </c>
      <c r="P230" s="121"/>
      <c r="Q230" s="121"/>
      <c r="R230" s="121"/>
      <c r="S230" s="115"/>
      <c r="T230" s="76"/>
      <c r="U230" s="76"/>
      <c r="V230" s="76"/>
      <c r="W230" s="76"/>
    </row>
    <row r="231" spans="1:23" s="77" customFormat="1" ht="13.5" customHeight="1" x14ac:dyDescent="0.25">
      <c r="A231" s="144" t="s">
        <v>154</v>
      </c>
      <c r="B231" s="145"/>
      <c r="C231" s="145"/>
      <c r="D231" s="145"/>
      <c r="E231" s="145"/>
      <c r="F231" s="146"/>
      <c r="G231" s="101" t="s">
        <v>39</v>
      </c>
      <c r="H231" s="101" t="s">
        <v>74</v>
      </c>
      <c r="I231" s="96"/>
      <c r="J231" s="96"/>
      <c r="K231" s="97" t="str">
        <f>CONCATENATE(G231,L231)</f>
        <v>EEA</v>
      </c>
      <c r="L231" s="98" t="str">
        <f>IF(OR(ISBLANK(I231),ISBLANK(J231)),IF(OR(G231="ALI",G231="AIE"),"L",IF(ISBLANK(G231),"","A")),IF(G231="EE",IF(J231&gt;=3,IF(I231&gt;=5,"H","A"),IF(J231&gt;=2,IF(I231&gt;=16,"H",IF(I231&lt;=4,"L","A")),IF(I231&lt;=15,"L","A"))),IF(OR(G231="SE",G231="CE"),IF(J231&gt;=4,IF(I231&gt;=6,"H","A"),IF(J231&gt;=2,IF(I231&gt;=20,"H",IF(I231&lt;=5,"L","A")),IF(I231&lt;=19,"L","A"))),IF(OR(G231="ALI",G231="AIE"),IF(J231&gt;=6,IF(I231&gt;=20,"H","A"),IF(J231&gt;=2,IF(I231&gt;=51,"H",IF(I231&lt;=19,"L","A")),IF(I231&lt;=50,"L","A")))))))</f>
        <v>A</v>
      </c>
      <c r="M231" s="99" t="str">
        <f>IF(L231="L","Baixa",IF(L231="A","Média",IF(L231="","","Alta")))</f>
        <v>Média</v>
      </c>
      <c r="N231" s="97">
        <f>IF(ISBLANK(G231),"",IF(G231="ALI",IF(L231="L",7,IF(L231="A",10,15)),IF(G231="AIE",IF(L231="L",5,IF(L231="A",7,10)),IF(G231="SE",IF(L231="L",4,IF(L231="A",5,7)),IF(OR(G231="EE",G231="CE"),IF(L231="L",3,IF(L231="A",4,6)))))))</f>
        <v>4</v>
      </c>
      <c r="O231" s="100">
        <f>IF(H231="I",N231*Contagem!$U$11,IF(H231="E",N231*Contagem!$U$13,IF(H231="A",N231*Contagem!$U$12,IF(H231="T",N231*Contagem!$U$14,""))))</f>
        <v>4</v>
      </c>
      <c r="P231" s="121"/>
      <c r="Q231" s="121"/>
      <c r="R231" s="121"/>
      <c r="S231" s="115"/>
      <c r="T231" s="76"/>
      <c r="U231" s="76"/>
      <c r="V231" s="76"/>
      <c r="W231" s="76"/>
    </row>
    <row r="232" spans="1:23" s="77" customFormat="1" ht="13.5" customHeight="1" x14ac:dyDescent="0.25">
      <c r="A232" s="144" t="s">
        <v>155</v>
      </c>
      <c r="B232" s="145"/>
      <c r="C232" s="145"/>
      <c r="D232" s="145"/>
      <c r="E232" s="145"/>
      <c r="F232" s="146"/>
      <c r="G232" s="101"/>
      <c r="H232" s="101"/>
      <c r="I232" s="96"/>
      <c r="J232" s="96"/>
      <c r="K232" s="97" t="str">
        <f>CONCATENATE(G232,L232)</f>
        <v/>
      </c>
      <c r="L232" s="98" t="str">
        <f>IF(OR(ISBLANK(I232),ISBLANK(J232)),IF(OR(G232="ALI",G232="AIE"),"L",IF(ISBLANK(G232),"","A")),IF(G232="EE",IF(J232&gt;=3,IF(I232&gt;=5,"H","A"),IF(J232&gt;=2,IF(I232&gt;=16,"H",IF(I232&lt;=4,"L","A")),IF(I232&lt;=15,"L","A"))),IF(OR(G232="SE",G232="CE"),IF(J232&gt;=4,IF(I232&gt;=6,"H","A"),IF(J232&gt;=2,IF(I232&gt;=20,"H",IF(I232&lt;=5,"L","A")),IF(I232&lt;=19,"L","A"))),IF(OR(G232="ALI",G232="AIE"),IF(J232&gt;=6,IF(I232&gt;=20,"H","A"),IF(J232&gt;=2,IF(I232&gt;=51,"H",IF(I232&lt;=19,"L","A")),IF(I232&lt;=50,"L","A")))))))</f>
        <v/>
      </c>
      <c r="M232" s="99" t="str">
        <f>IF(L232="L","Baixa",IF(L232="A","Média",IF(L232="","","Alta")))</f>
        <v/>
      </c>
      <c r="N232" s="97" t="str">
        <f>IF(ISBLANK(G232),"",IF(G232="ALI",IF(L232="L",7,IF(L232="A",10,15)),IF(G232="AIE",IF(L232="L",5,IF(L232="A",7,10)),IF(G232="SE",IF(L232="L",4,IF(L232="A",5,7)),IF(OR(G232="EE",G232="CE"),IF(L232="L",3,IF(L232="A",4,6)))))))</f>
        <v/>
      </c>
      <c r="O232" s="100" t="str">
        <f>IF(H232="I",N232*Contagem!$U$11,IF(H232="E",N232*Contagem!$U$13,IF(H232="A",N232*Contagem!$U$12,IF(H232="T",N232*Contagem!$U$14,""))))</f>
        <v/>
      </c>
      <c r="P232" s="121"/>
      <c r="Q232" s="121"/>
      <c r="R232" s="121"/>
      <c r="S232" s="115" t="s">
        <v>156</v>
      </c>
      <c r="T232" s="76"/>
      <c r="U232" s="76"/>
      <c r="V232" s="76"/>
      <c r="W232" s="76"/>
    </row>
    <row r="233" spans="1:23" s="66" customFormat="1" ht="13.5" customHeight="1" x14ac:dyDescent="0.25">
      <c r="A233" s="141"/>
      <c r="B233" s="142"/>
      <c r="C233" s="142"/>
      <c r="D233" s="142"/>
      <c r="E233" s="142"/>
      <c r="F233" s="143"/>
      <c r="G233" s="96"/>
      <c r="H233" s="96"/>
      <c r="I233" s="96"/>
      <c r="J233" s="96"/>
      <c r="K233" s="97" t="str">
        <f t="shared" ref="K233" si="227">CONCATENATE(G233,L233)</f>
        <v/>
      </c>
      <c r="L233" s="98" t="str">
        <f t="shared" ref="L233" si="228">IF(OR(ISBLANK(I233),ISBLANK(J233)),IF(OR(G233="ALI",G233="AIE"),"L",IF(ISBLANK(G233),"","A")),IF(G233="EE",IF(J233&gt;=3,IF(I233&gt;=5,"H","A"),IF(J233&gt;=2,IF(I233&gt;=16,"H",IF(I233&lt;=4,"L","A")),IF(I233&lt;=15,"L","A"))),IF(OR(G233="SE",G233="CE"),IF(J233&gt;=4,IF(I233&gt;=6,"H","A"),IF(J233&gt;=2,IF(I233&gt;=20,"H",IF(I233&lt;=5,"L","A")),IF(I233&lt;=19,"L","A"))),IF(OR(G233="ALI",G233="AIE"),IF(J233&gt;=6,IF(I233&gt;=20,"H","A"),IF(J233&gt;=2,IF(I233&gt;=51,"H",IF(I233&lt;=19,"L","A")),IF(I233&lt;=50,"L","A")))))))</f>
        <v/>
      </c>
      <c r="M233" s="99" t="str">
        <f t="shared" ref="M233" si="229">IF(L233="L","Baixa",IF(L233="A","Média",IF(L233="","","Alta")))</f>
        <v/>
      </c>
      <c r="N233" s="97" t="str">
        <f t="shared" ref="N233" si="230">IF(ISBLANK(G233),"",IF(G233="ALI",IF(L233="L",7,IF(L233="A",10,15)),IF(G233="AIE",IF(L233="L",5,IF(L233="A",7,10)),IF(G233="SE",IF(L233="L",4,IF(L233="A",5,7)),IF(OR(G233="EE",G233="CE"),IF(L233="L",3,IF(L233="A",4,6)))))))</f>
        <v/>
      </c>
      <c r="O233" s="100" t="str">
        <f>IF(H233="I",N233*Contagem!$U$11,IF(H233="E",N233*Contagem!$U$13,IF(H233="A",N233*Contagem!$U$12,IF(H233="T",N233*Contagem!$U$14,""))))</f>
        <v/>
      </c>
      <c r="P233" s="121"/>
      <c r="Q233" s="121"/>
      <c r="R233" s="121"/>
      <c r="S233" s="115"/>
      <c r="T233" s="115"/>
      <c r="U233" s="115"/>
      <c r="V233" s="115"/>
      <c r="W233" s="115"/>
    </row>
    <row r="234" spans="1:23" s="77" customFormat="1" ht="13.5" customHeight="1" x14ac:dyDescent="0.25">
      <c r="A234" s="156" t="s">
        <v>153</v>
      </c>
      <c r="B234" s="145"/>
      <c r="C234" s="145"/>
      <c r="D234" s="145"/>
      <c r="E234" s="145"/>
      <c r="F234" s="146"/>
      <c r="G234" s="101"/>
      <c r="H234" s="101"/>
      <c r="I234" s="96"/>
      <c r="J234" s="96"/>
      <c r="K234" s="97" t="str">
        <f t="shared" ref="K234:K247" si="231">CONCATENATE(G234,L234)</f>
        <v/>
      </c>
      <c r="L234" s="98" t="str">
        <f t="shared" ref="L234:L247" si="232">IF(OR(ISBLANK(I234),ISBLANK(J234)),IF(OR(G234="ALI",G234="AIE"),"L",IF(ISBLANK(G234),"","A")),IF(G234="EE",IF(J234&gt;=3,IF(I234&gt;=5,"H","A"),IF(J234&gt;=2,IF(I234&gt;=16,"H",IF(I234&lt;=4,"L","A")),IF(I234&lt;=15,"L","A"))),IF(OR(G234="SE",G234="CE"),IF(J234&gt;=4,IF(I234&gt;=6,"H","A"),IF(J234&gt;=2,IF(I234&gt;=20,"H",IF(I234&lt;=5,"L","A")),IF(I234&lt;=19,"L","A"))),IF(OR(G234="ALI",G234="AIE"),IF(J234&gt;=6,IF(I234&gt;=20,"H","A"),IF(J234&gt;=2,IF(I234&gt;=51,"H",IF(I234&lt;=19,"L","A")),IF(I234&lt;=50,"L","A")))))))</f>
        <v/>
      </c>
      <c r="M234" s="99" t="str">
        <f t="shared" ref="M234:M247" si="233">IF(L234="L","Baixa",IF(L234="A","Média",IF(L234="","","Alta")))</f>
        <v/>
      </c>
      <c r="N234" s="97" t="str">
        <f t="shared" ref="N234:N247" si="234">IF(ISBLANK(G234),"",IF(G234="ALI",IF(L234="L",7,IF(L234="A",10,15)),IF(G234="AIE",IF(L234="L",5,IF(L234="A",7,10)),IF(G234="SE",IF(L234="L",4,IF(L234="A",5,7)),IF(OR(G234="EE",G234="CE"),IF(L234="L",3,IF(L234="A",4,6)))))))</f>
        <v/>
      </c>
      <c r="O234" s="100" t="str">
        <f>IF(H234="I",N234*Contagem!$U$11,IF(H234="E",N234*Contagem!$U$13,IF(H234="A",N234*Contagem!$U$12,IF(H234="T",N234*Contagem!$U$14,""))))</f>
        <v/>
      </c>
      <c r="P234" s="121"/>
      <c r="Q234" s="121"/>
      <c r="R234" s="121"/>
      <c r="S234" s="115"/>
      <c r="T234" s="76"/>
      <c r="U234" s="76"/>
      <c r="V234" s="76"/>
      <c r="W234" s="76"/>
    </row>
    <row r="235" spans="1:23" s="77" customFormat="1" ht="13.5" customHeight="1" x14ac:dyDescent="0.25">
      <c r="A235" s="144" t="s">
        <v>80</v>
      </c>
      <c r="B235" s="145"/>
      <c r="C235" s="145"/>
      <c r="D235" s="145"/>
      <c r="E235" s="145"/>
      <c r="F235" s="146"/>
      <c r="G235" s="101" t="s">
        <v>39</v>
      </c>
      <c r="H235" s="101" t="s">
        <v>74</v>
      </c>
      <c r="I235" s="96"/>
      <c r="J235" s="96"/>
      <c r="K235" s="97" t="str">
        <f t="shared" si="231"/>
        <v>EEA</v>
      </c>
      <c r="L235" s="98" t="str">
        <f t="shared" si="232"/>
        <v>A</v>
      </c>
      <c r="M235" s="99" t="str">
        <f t="shared" si="233"/>
        <v>Média</v>
      </c>
      <c r="N235" s="97">
        <f t="shared" si="234"/>
        <v>4</v>
      </c>
      <c r="O235" s="100">
        <f>IF(H235="I",N235*Contagem!$U$11,IF(H235="E",N235*Contagem!$U$13,IF(H235="A",N235*Contagem!$U$12,IF(H235="T",N235*Contagem!$U$14,""))))</f>
        <v>4</v>
      </c>
      <c r="P235" s="121"/>
      <c r="Q235" s="121"/>
      <c r="R235" s="121"/>
      <c r="S235" s="115"/>
      <c r="T235" s="76"/>
      <c r="U235" s="76"/>
      <c r="V235" s="76"/>
      <c r="W235" s="76"/>
    </row>
    <row r="236" spans="1:23" s="77" customFormat="1" ht="13.5" customHeight="1" x14ac:dyDescent="0.25">
      <c r="A236" s="144" t="s">
        <v>81</v>
      </c>
      <c r="B236" s="145"/>
      <c r="C236" s="145"/>
      <c r="D236" s="145"/>
      <c r="E236" s="145"/>
      <c r="F236" s="146"/>
      <c r="G236" s="101" t="s">
        <v>39</v>
      </c>
      <c r="H236" s="101" t="s">
        <v>74</v>
      </c>
      <c r="I236" s="96"/>
      <c r="J236" s="96"/>
      <c r="K236" s="97" t="str">
        <f t="shared" si="231"/>
        <v>EEA</v>
      </c>
      <c r="L236" s="98" t="str">
        <f t="shared" si="232"/>
        <v>A</v>
      </c>
      <c r="M236" s="99" t="str">
        <f t="shared" si="233"/>
        <v>Média</v>
      </c>
      <c r="N236" s="97">
        <f t="shared" si="234"/>
        <v>4</v>
      </c>
      <c r="O236" s="100">
        <f>IF(H236="I",N236*Contagem!$U$11,IF(H236="E",N236*Contagem!$U$13,IF(H236="A",N236*Contagem!$U$12,IF(H236="T",N236*Contagem!$U$14,""))))</f>
        <v>4</v>
      </c>
      <c r="P236" s="121"/>
      <c r="Q236" s="121"/>
      <c r="R236" s="121"/>
      <c r="S236" s="115"/>
      <c r="T236" s="76"/>
      <c r="U236" s="76"/>
      <c r="V236" s="76"/>
      <c r="W236" s="76"/>
    </row>
    <row r="237" spans="1:23" s="77" customFormat="1" ht="13.5" customHeight="1" x14ac:dyDescent="0.25">
      <c r="A237" s="144" t="s">
        <v>75</v>
      </c>
      <c r="B237" s="145"/>
      <c r="C237" s="145"/>
      <c r="D237" s="145"/>
      <c r="E237" s="145"/>
      <c r="F237" s="146"/>
      <c r="G237" s="101" t="s">
        <v>39</v>
      </c>
      <c r="H237" s="101" t="s">
        <v>74</v>
      </c>
      <c r="I237" s="96"/>
      <c r="J237" s="96"/>
      <c r="K237" s="97" t="str">
        <f t="shared" si="231"/>
        <v>EEA</v>
      </c>
      <c r="L237" s="98" t="str">
        <f t="shared" si="232"/>
        <v>A</v>
      </c>
      <c r="M237" s="99" t="str">
        <f t="shared" si="233"/>
        <v>Média</v>
      </c>
      <c r="N237" s="97">
        <f t="shared" si="234"/>
        <v>4</v>
      </c>
      <c r="O237" s="100">
        <f>IF(H237="I",N237*Contagem!$U$11,IF(H237="E",N237*Contagem!$U$13,IF(H237="A",N237*Contagem!$U$12,IF(H237="T",N237*Contagem!$U$14,""))))</f>
        <v>4</v>
      </c>
      <c r="P237" s="121"/>
      <c r="Q237" s="121"/>
      <c r="R237" s="121"/>
      <c r="S237" s="115"/>
      <c r="T237" s="76"/>
      <c r="U237" s="76"/>
      <c r="V237" s="76"/>
      <c r="W237" s="76"/>
    </row>
    <row r="238" spans="1:23" s="77" customFormat="1" ht="13.5" customHeight="1" x14ac:dyDescent="0.25">
      <c r="A238" s="144" t="s">
        <v>82</v>
      </c>
      <c r="B238" s="145"/>
      <c r="C238" s="145"/>
      <c r="D238" s="145"/>
      <c r="E238" s="145"/>
      <c r="F238" s="146"/>
      <c r="G238" s="101" t="s">
        <v>38</v>
      </c>
      <c r="H238" s="101" t="s">
        <v>74</v>
      </c>
      <c r="I238" s="96"/>
      <c r="J238" s="96"/>
      <c r="K238" s="97" t="str">
        <f t="shared" si="231"/>
        <v>CEA</v>
      </c>
      <c r="L238" s="98" t="str">
        <f t="shared" si="232"/>
        <v>A</v>
      </c>
      <c r="M238" s="99" t="str">
        <f t="shared" si="233"/>
        <v>Média</v>
      </c>
      <c r="N238" s="97">
        <f t="shared" si="234"/>
        <v>4</v>
      </c>
      <c r="O238" s="100">
        <f>IF(H238="I",N238*Contagem!$U$11,IF(H238="E",N238*Contagem!$U$13,IF(H238="A",N238*Contagem!$U$12,IF(H238="T",N238*Contagem!$U$14,""))))</f>
        <v>4</v>
      </c>
      <c r="P238" s="121"/>
      <c r="Q238" s="121"/>
      <c r="R238" s="121"/>
      <c r="S238" s="115"/>
      <c r="T238" s="76"/>
      <c r="U238" s="76"/>
      <c r="V238" s="76"/>
      <c r="W238" s="76"/>
    </row>
    <row r="239" spans="1:23" s="66" customFormat="1" ht="13.5" customHeight="1" x14ac:dyDescent="0.25">
      <c r="A239" s="141"/>
      <c r="B239" s="142"/>
      <c r="C239" s="142"/>
      <c r="D239" s="142"/>
      <c r="E239" s="142"/>
      <c r="F239" s="143"/>
      <c r="G239" s="96"/>
      <c r="H239" s="96"/>
      <c r="I239" s="96"/>
      <c r="J239" s="96"/>
      <c r="K239" s="97" t="str">
        <f t="shared" si="231"/>
        <v/>
      </c>
      <c r="L239" s="98" t="str">
        <f t="shared" si="232"/>
        <v/>
      </c>
      <c r="M239" s="99" t="str">
        <f t="shared" si="233"/>
        <v/>
      </c>
      <c r="N239" s="97" t="str">
        <f t="shared" si="234"/>
        <v/>
      </c>
      <c r="O239" s="100" t="str">
        <f>IF(H239="I",N239*Contagem!$U$11,IF(H239="E",N239*Contagem!$U$13,IF(H239="A",N239*Contagem!$U$12,IF(H239="T",N239*Contagem!$U$14,""))))</f>
        <v/>
      </c>
      <c r="P239" s="121"/>
      <c r="Q239" s="121"/>
      <c r="R239" s="121"/>
      <c r="S239" s="115"/>
      <c r="T239" s="115"/>
      <c r="U239" s="115"/>
      <c r="V239" s="115"/>
      <c r="W239" s="115"/>
    </row>
    <row r="240" spans="1:23" s="66" customFormat="1" ht="13.5" customHeight="1" x14ac:dyDescent="0.25">
      <c r="A240" s="147" t="s">
        <v>164</v>
      </c>
      <c r="B240" s="148"/>
      <c r="C240" s="148"/>
      <c r="D240" s="148"/>
      <c r="E240" s="148"/>
      <c r="F240" s="149"/>
      <c r="G240" s="96"/>
      <c r="H240" s="96"/>
      <c r="I240" s="96"/>
      <c r="J240" s="96"/>
      <c r="K240" s="97" t="str">
        <f t="shared" si="231"/>
        <v/>
      </c>
      <c r="L240" s="98" t="str">
        <f t="shared" si="232"/>
        <v/>
      </c>
      <c r="M240" s="99" t="str">
        <f t="shared" si="233"/>
        <v/>
      </c>
      <c r="N240" s="97" t="str">
        <f t="shared" si="234"/>
        <v/>
      </c>
      <c r="O240" s="100" t="str">
        <f>IF(H240="I",N240*Contagem!$U$11,IF(H240="E",N240*Contagem!$U$13,IF(H240="A",N240*Contagem!$U$12,IF(H240="T",N240*Contagem!$U$14,""))))</f>
        <v/>
      </c>
      <c r="P240" s="121"/>
      <c r="Q240" s="121"/>
      <c r="R240" s="121"/>
      <c r="S240" s="69"/>
      <c r="T240" s="69"/>
      <c r="U240" s="69"/>
      <c r="V240" s="69"/>
      <c r="W240" s="69"/>
    </row>
    <row r="241" spans="1:23" s="77" customFormat="1" ht="13.5" customHeight="1" x14ac:dyDescent="0.25">
      <c r="A241" s="144" t="s">
        <v>165</v>
      </c>
      <c r="B241" s="145"/>
      <c r="C241" s="145"/>
      <c r="D241" s="145"/>
      <c r="E241" s="145"/>
      <c r="F241" s="146"/>
      <c r="G241" s="101" t="s">
        <v>38</v>
      </c>
      <c r="H241" s="101" t="s">
        <v>74</v>
      </c>
      <c r="I241" s="96"/>
      <c r="J241" s="96"/>
      <c r="K241" s="97" t="str">
        <f t="shared" si="231"/>
        <v>CEA</v>
      </c>
      <c r="L241" s="98" t="str">
        <f t="shared" si="232"/>
        <v>A</v>
      </c>
      <c r="M241" s="99" t="str">
        <f t="shared" si="233"/>
        <v>Média</v>
      </c>
      <c r="N241" s="97">
        <f t="shared" si="234"/>
        <v>4</v>
      </c>
      <c r="O241" s="100">
        <f>IF(H241="I",N241*Contagem!$U$11,IF(H241="E",N241*Contagem!$U$13,IF(H241="A",N241*Contagem!$U$12,IF(H241="T",N241*Contagem!$U$14,""))))</f>
        <v>4</v>
      </c>
      <c r="P241" s="121"/>
      <c r="Q241" s="121"/>
      <c r="R241" s="121"/>
      <c r="S241" s="115"/>
      <c r="T241" s="76"/>
      <c r="U241" s="76"/>
      <c r="V241" s="76"/>
      <c r="W241" s="76"/>
    </row>
    <row r="242" spans="1:23" s="66" customFormat="1" ht="13.5" customHeight="1" x14ac:dyDescent="0.25">
      <c r="A242" s="141"/>
      <c r="B242" s="142"/>
      <c r="C242" s="142"/>
      <c r="D242" s="142"/>
      <c r="E242" s="142"/>
      <c r="F242" s="143"/>
      <c r="G242" s="96"/>
      <c r="H242" s="96"/>
      <c r="I242" s="96"/>
      <c r="J242" s="96"/>
      <c r="K242" s="97" t="str">
        <f t="shared" si="231"/>
        <v/>
      </c>
      <c r="L242" s="98" t="str">
        <f t="shared" si="232"/>
        <v/>
      </c>
      <c r="M242" s="99" t="str">
        <f t="shared" si="233"/>
        <v/>
      </c>
      <c r="N242" s="97" t="str">
        <f t="shared" si="234"/>
        <v/>
      </c>
      <c r="O242" s="100" t="str">
        <f>IF(H242="I",N242*Contagem!$U$11,IF(H242="E",N242*Contagem!$U$13,IF(H242="A",N242*Contagem!$U$12,IF(H242="T",N242*Contagem!$U$14,""))))</f>
        <v/>
      </c>
      <c r="P242" s="121"/>
      <c r="Q242" s="121"/>
      <c r="R242" s="121"/>
      <c r="S242" s="117"/>
      <c r="T242" s="117"/>
      <c r="U242" s="117"/>
      <c r="V242" s="117"/>
      <c r="W242" s="117"/>
    </row>
    <row r="243" spans="1:23" s="66" customFormat="1" ht="13.5" customHeight="1" x14ac:dyDescent="0.25">
      <c r="A243" s="147" t="s">
        <v>166</v>
      </c>
      <c r="B243" s="148"/>
      <c r="C243" s="148"/>
      <c r="D243" s="148"/>
      <c r="E243" s="148"/>
      <c r="F243" s="149"/>
      <c r="G243" s="96"/>
      <c r="H243" s="96"/>
      <c r="I243" s="96"/>
      <c r="J243" s="96"/>
      <c r="K243" s="97" t="str">
        <f t="shared" si="231"/>
        <v/>
      </c>
      <c r="L243" s="98" t="str">
        <f t="shared" si="232"/>
        <v/>
      </c>
      <c r="M243" s="99" t="str">
        <f t="shared" si="233"/>
        <v/>
      </c>
      <c r="N243" s="97" t="str">
        <f t="shared" si="234"/>
        <v/>
      </c>
      <c r="O243" s="100" t="str">
        <f>IF(H243="I",N243*Contagem!$U$11,IF(H243="E",N243*Contagem!$U$13,IF(H243="A",N243*Contagem!$U$12,IF(H243="T",N243*Contagem!$U$14,""))))</f>
        <v/>
      </c>
      <c r="P243" s="121"/>
      <c r="Q243" s="121"/>
      <c r="R243" s="121"/>
      <c r="S243" s="115"/>
      <c r="T243" s="115"/>
      <c r="U243" s="115"/>
      <c r="V243" s="115"/>
      <c r="W243" s="115"/>
    </row>
    <row r="244" spans="1:23" s="77" customFormat="1" ht="13.5" customHeight="1" x14ac:dyDescent="0.25">
      <c r="A244" s="144" t="s">
        <v>167</v>
      </c>
      <c r="B244" s="145"/>
      <c r="C244" s="145"/>
      <c r="D244" s="145"/>
      <c r="E244" s="145"/>
      <c r="F244" s="146"/>
      <c r="G244" s="101" t="s">
        <v>39</v>
      </c>
      <c r="H244" s="101" t="s">
        <v>74</v>
      </c>
      <c r="I244" s="96"/>
      <c r="J244" s="96"/>
      <c r="K244" s="97" t="str">
        <f t="shared" si="231"/>
        <v>EEA</v>
      </c>
      <c r="L244" s="98" t="str">
        <f t="shared" si="232"/>
        <v>A</v>
      </c>
      <c r="M244" s="99" t="str">
        <f t="shared" si="233"/>
        <v>Média</v>
      </c>
      <c r="N244" s="97">
        <f t="shared" si="234"/>
        <v>4</v>
      </c>
      <c r="O244" s="100">
        <f>IF(H244="I",N244*Contagem!$U$11,IF(H244="E",N244*Contagem!$U$13,IF(H244="A",N244*Contagem!$U$12,IF(H244="T",N244*Contagem!$U$14,""))))</f>
        <v>4</v>
      </c>
      <c r="P244" s="121"/>
      <c r="Q244" s="121"/>
      <c r="R244" s="121"/>
      <c r="S244" s="115"/>
      <c r="T244" s="76"/>
      <c r="U244" s="76"/>
      <c r="V244" s="76"/>
      <c r="W244" s="76"/>
    </row>
    <row r="245" spans="1:23" s="66" customFormat="1" ht="13.5" customHeight="1" x14ac:dyDescent="0.25">
      <c r="A245" s="141"/>
      <c r="B245" s="142"/>
      <c r="C245" s="142"/>
      <c r="D245" s="142"/>
      <c r="E245" s="142"/>
      <c r="F245" s="143"/>
      <c r="G245" s="96"/>
      <c r="H245" s="96"/>
      <c r="I245" s="96"/>
      <c r="J245" s="96"/>
      <c r="K245" s="97" t="str">
        <f t="shared" si="231"/>
        <v/>
      </c>
      <c r="L245" s="98" t="str">
        <f t="shared" si="232"/>
        <v/>
      </c>
      <c r="M245" s="99" t="str">
        <f t="shared" si="233"/>
        <v/>
      </c>
      <c r="N245" s="97" t="str">
        <f t="shared" si="234"/>
        <v/>
      </c>
      <c r="O245" s="100" t="str">
        <f>IF(H245="I",N245*Contagem!$U$11,IF(H245="E",N245*Contagem!$U$13,IF(H245="A",N245*Contagem!$U$12,IF(H245="T",N245*Contagem!$U$14,""))))</f>
        <v/>
      </c>
      <c r="P245" s="121"/>
      <c r="Q245" s="121"/>
      <c r="R245" s="121"/>
      <c r="S245" s="115"/>
      <c r="T245" s="115"/>
      <c r="U245" s="115"/>
      <c r="V245" s="115"/>
      <c r="W245" s="115"/>
    </row>
    <row r="246" spans="1:23" s="66" customFormat="1" ht="13.5" customHeight="1" x14ac:dyDescent="0.25">
      <c r="A246" s="153" t="s">
        <v>106</v>
      </c>
      <c r="B246" s="154"/>
      <c r="C246" s="154"/>
      <c r="D246" s="154"/>
      <c r="E246" s="154"/>
      <c r="F246" s="155"/>
      <c r="G246" s="68"/>
      <c r="H246" s="68"/>
      <c r="I246" s="68"/>
      <c r="J246" s="68"/>
      <c r="K246" s="70" t="str">
        <f t="shared" si="231"/>
        <v/>
      </c>
      <c r="L246" s="71" t="str">
        <f t="shared" si="232"/>
        <v/>
      </c>
      <c r="M246" s="72" t="str">
        <f t="shared" si="233"/>
        <v/>
      </c>
      <c r="N246" s="70" t="str">
        <f t="shared" si="234"/>
        <v/>
      </c>
      <c r="O246" s="73" t="str">
        <f>IF(H246="I",N246*Contagem!$U$11,IF(H246="E",N246*Contagem!$U$13,IF(H246="A",N246*Contagem!$U$12,IF(H246="T",N246*Contagem!$U$14,""))))</f>
        <v/>
      </c>
      <c r="P246" s="120"/>
      <c r="Q246" s="120"/>
      <c r="R246" s="120"/>
      <c r="S246" s="69"/>
      <c r="T246" s="69"/>
      <c r="U246" s="69"/>
      <c r="V246" s="69"/>
      <c r="W246" s="69"/>
    </row>
    <row r="247" spans="1:23" s="66" customFormat="1" ht="13.5" customHeight="1" x14ac:dyDescent="0.25">
      <c r="A247" s="144" t="s">
        <v>107</v>
      </c>
      <c r="B247" s="160"/>
      <c r="C247" s="160"/>
      <c r="D247" s="160"/>
      <c r="E247" s="160"/>
      <c r="F247" s="161"/>
      <c r="G247" s="68" t="s">
        <v>40</v>
      </c>
      <c r="H247" s="68" t="s">
        <v>74</v>
      </c>
      <c r="I247" s="68"/>
      <c r="J247" s="68"/>
      <c r="K247" s="70" t="str">
        <f t="shared" si="231"/>
        <v>SEA</v>
      </c>
      <c r="L247" s="71" t="str">
        <f t="shared" si="232"/>
        <v>A</v>
      </c>
      <c r="M247" s="72" t="str">
        <f t="shared" si="233"/>
        <v>Média</v>
      </c>
      <c r="N247" s="70">
        <f t="shared" si="234"/>
        <v>5</v>
      </c>
      <c r="O247" s="73">
        <f>IF(H247="I",N247*Contagem!$U$11,IF(H247="E",N247*Contagem!$U$13,IF(H247="A",N247*Contagem!$U$12,IF(H247="T",N247*Contagem!$U$14,""))))</f>
        <v>5</v>
      </c>
      <c r="P247" s="120"/>
      <c r="Q247" s="120"/>
      <c r="R247" s="120"/>
      <c r="S247" s="69"/>
      <c r="T247" s="69"/>
      <c r="U247" s="69"/>
      <c r="V247" s="69"/>
      <c r="W247" s="69"/>
    </row>
    <row r="248" spans="1:23" s="66" customFormat="1" ht="13.5" customHeight="1" x14ac:dyDescent="0.25">
      <c r="A248" s="150"/>
      <c r="B248" s="151"/>
      <c r="C248" s="151"/>
      <c r="D248" s="151"/>
      <c r="E248" s="151"/>
      <c r="F248" s="152"/>
      <c r="G248" s="68"/>
      <c r="H248" s="68"/>
      <c r="I248" s="68"/>
      <c r="J248" s="68"/>
      <c r="K248" s="70" t="str">
        <f t="shared" ref="K248:K255" si="235">CONCATENATE(G248,L248)</f>
        <v/>
      </c>
      <c r="L248" s="71" t="str">
        <f t="shared" ref="L248:L255" si="236">IF(OR(ISBLANK(I248),ISBLANK(J248)),IF(OR(G248="ALI",G248="AIE"),"L",IF(ISBLANK(G248),"","A")),IF(G248="EE",IF(J248&gt;=3,IF(I248&gt;=5,"H","A"),IF(J248&gt;=2,IF(I248&gt;=16,"H",IF(I248&lt;=4,"L","A")),IF(I248&lt;=15,"L","A"))),IF(OR(G248="SE",G248="CE"),IF(J248&gt;=4,IF(I248&gt;=6,"H","A"),IF(J248&gt;=2,IF(I248&gt;=20,"H",IF(I248&lt;=5,"L","A")),IF(I248&lt;=19,"L","A"))),IF(OR(G248="ALI",G248="AIE"),IF(J248&gt;=6,IF(I248&gt;=20,"H","A"),IF(J248&gt;=2,IF(I248&gt;=51,"H",IF(I248&lt;=19,"L","A")),IF(I248&lt;=50,"L","A")))))))</f>
        <v/>
      </c>
      <c r="M248" s="72" t="str">
        <f t="shared" ref="M248:M255" si="237">IF(L248="L","Baixa",IF(L248="A","Média",IF(L248="","","Alta")))</f>
        <v/>
      </c>
      <c r="N248" s="70" t="str">
        <f t="shared" ref="N248:N255" si="238">IF(ISBLANK(G248),"",IF(G248="ALI",IF(L248="L",7,IF(L248="A",10,15)),IF(G248="AIE",IF(L248="L",5,IF(L248="A",7,10)),IF(G248="SE",IF(L248="L",4,IF(L248="A",5,7)),IF(OR(G248="EE",G248="CE"),IF(L248="L",3,IF(L248="A",4,6)))))))</f>
        <v/>
      </c>
      <c r="O248" s="73" t="str">
        <f>IF(H248="I",N248*Contagem!$U$11,IF(H248="E",N248*Contagem!$U$13,IF(H248="A",N248*Contagem!$U$12,IF(H248="T",N248*Contagem!$U$14,""))))</f>
        <v/>
      </c>
      <c r="P248" s="120"/>
      <c r="Q248" s="120"/>
      <c r="R248" s="120"/>
      <c r="S248" s="69"/>
      <c r="T248" s="69"/>
      <c r="U248" s="69"/>
      <c r="V248" s="69"/>
      <c r="W248" s="69"/>
    </row>
    <row r="249" spans="1:23" s="66" customFormat="1" ht="13.5" customHeight="1" x14ac:dyDescent="0.25">
      <c r="A249" s="150"/>
      <c r="B249" s="151"/>
      <c r="C249" s="151"/>
      <c r="D249" s="151"/>
      <c r="E249" s="151"/>
      <c r="F249" s="152"/>
      <c r="G249" s="68"/>
      <c r="H249" s="68"/>
      <c r="I249" s="68"/>
      <c r="J249" s="68"/>
      <c r="K249" s="70" t="str">
        <f t="shared" si="235"/>
        <v/>
      </c>
      <c r="L249" s="71" t="str">
        <f t="shared" si="236"/>
        <v/>
      </c>
      <c r="M249" s="72" t="str">
        <f t="shared" si="237"/>
        <v/>
      </c>
      <c r="N249" s="70" t="str">
        <f t="shared" si="238"/>
        <v/>
      </c>
      <c r="O249" s="73" t="str">
        <f>IF(H249="I",N249*Contagem!$U$11,IF(H249="E",N249*Contagem!$U$13,IF(H249="A",N249*Contagem!$U$12,IF(H249="T",N249*Contagem!$U$14,""))))</f>
        <v/>
      </c>
      <c r="P249" s="120"/>
      <c r="Q249" s="120"/>
      <c r="R249" s="120"/>
      <c r="S249" s="69"/>
      <c r="T249" s="69"/>
      <c r="U249" s="69"/>
      <c r="V249" s="69"/>
      <c r="W249" s="69"/>
    </row>
    <row r="250" spans="1:23" s="66" customFormat="1" ht="13.5" customHeight="1" x14ac:dyDescent="0.25">
      <c r="A250" s="150"/>
      <c r="B250" s="151"/>
      <c r="C250" s="151"/>
      <c r="D250" s="151"/>
      <c r="E250" s="151"/>
      <c r="F250" s="152"/>
      <c r="G250" s="68"/>
      <c r="H250" s="68"/>
      <c r="I250" s="68"/>
      <c r="J250" s="68"/>
      <c r="K250" s="70" t="str">
        <f t="shared" si="235"/>
        <v/>
      </c>
      <c r="L250" s="71" t="str">
        <f t="shared" si="236"/>
        <v/>
      </c>
      <c r="M250" s="72" t="str">
        <f t="shared" si="237"/>
        <v/>
      </c>
      <c r="N250" s="70" t="str">
        <f t="shared" si="238"/>
        <v/>
      </c>
      <c r="O250" s="73" t="str">
        <f>IF(H250="I",N250*Contagem!$U$11,IF(H250="E",N250*Contagem!$U$13,IF(H250="A",N250*Contagem!$U$12,IF(H250="T",N250*Contagem!$U$14,""))))</f>
        <v/>
      </c>
      <c r="P250" s="120"/>
      <c r="Q250" s="120"/>
      <c r="R250" s="120"/>
      <c r="S250" s="69"/>
      <c r="T250" s="69"/>
      <c r="U250" s="69"/>
      <c r="V250" s="69"/>
      <c r="W250" s="69"/>
    </row>
    <row r="251" spans="1:23" s="66" customFormat="1" ht="13.5" customHeight="1" x14ac:dyDescent="0.25">
      <c r="A251" s="150"/>
      <c r="B251" s="151"/>
      <c r="C251" s="151"/>
      <c r="D251" s="151"/>
      <c r="E251" s="151"/>
      <c r="F251" s="152"/>
      <c r="G251" s="68"/>
      <c r="H251" s="68"/>
      <c r="I251" s="68"/>
      <c r="J251" s="68"/>
      <c r="K251" s="70" t="str">
        <f t="shared" si="235"/>
        <v/>
      </c>
      <c r="L251" s="71" t="str">
        <f t="shared" si="236"/>
        <v/>
      </c>
      <c r="M251" s="72" t="str">
        <f t="shared" si="237"/>
        <v/>
      </c>
      <c r="N251" s="70" t="str">
        <f t="shared" si="238"/>
        <v/>
      </c>
      <c r="O251" s="73" t="str">
        <f>IF(H251="I",N251*Contagem!$U$11,IF(H251="E",N251*Contagem!$U$13,IF(H251="A",N251*Contagem!$U$12,IF(H251="T",N251*Contagem!$U$14,""))))</f>
        <v/>
      </c>
      <c r="P251" s="120"/>
      <c r="Q251" s="120"/>
      <c r="R251" s="120"/>
      <c r="S251" s="69"/>
      <c r="T251" s="69"/>
      <c r="U251" s="69"/>
      <c r="V251" s="69"/>
      <c r="W251" s="69"/>
    </row>
    <row r="252" spans="1:23" s="66" customFormat="1" ht="13.5" customHeight="1" x14ac:dyDescent="0.25">
      <c r="A252" s="150"/>
      <c r="B252" s="151"/>
      <c r="C252" s="151"/>
      <c r="D252" s="151"/>
      <c r="E252" s="151"/>
      <c r="F252" s="152"/>
      <c r="G252" s="68"/>
      <c r="H252" s="68"/>
      <c r="I252" s="68"/>
      <c r="J252" s="68"/>
      <c r="K252" s="70" t="str">
        <f t="shared" si="235"/>
        <v/>
      </c>
      <c r="L252" s="71" t="str">
        <f t="shared" si="236"/>
        <v/>
      </c>
      <c r="M252" s="72" t="str">
        <f t="shared" si="237"/>
        <v/>
      </c>
      <c r="N252" s="70" t="str">
        <f t="shared" si="238"/>
        <v/>
      </c>
      <c r="O252" s="73" t="str">
        <f>IF(H252="I",N252*Contagem!$U$11,IF(H252="E",N252*Contagem!$U$13,IF(H252="A",N252*Contagem!$U$12,IF(H252="T",N252*Contagem!$U$14,""))))</f>
        <v/>
      </c>
      <c r="P252" s="120"/>
      <c r="Q252" s="120"/>
      <c r="R252" s="120"/>
      <c r="S252" s="69"/>
      <c r="T252" s="69"/>
      <c r="U252" s="69"/>
      <c r="V252" s="69"/>
      <c r="W252" s="69"/>
    </row>
    <row r="253" spans="1:23" s="66" customFormat="1" ht="13.5" customHeight="1" x14ac:dyDescent="0.25">
      <c r="A253" s="150"/>
      <c r="B253" s="151"/>
      <c r="C253" s="151"/>
      <c r="D253" s="151"/>
      <c r="E253" s="151"/>
      <c r="F253" s="152"/>
      <c r="G253" s="68"/>
      <c r="H253" s="68"/>
      <c r="I253" s="68"/>
      <c r="J253" s="68"/>
      <c r="K253" s="70" t="str">
        <f t="shared" si="235"/>
        <v/>
      </c>
      <c r="L253" s="71" t="str">
        <f t="shared" si="236"/>
        <v/>
      </c>
      <c r="M253" s="72" t="str">
        <f t="shared" si="237"/>
        <v/>
      </c>
      <c r="N253" s="70" t="str">
        <f t="shared" si="238"/>
        <v/>
      </c>
      <c r="O253" s="73" t="str">
        <f>IF(H253="I",N253*Contagem!$U$11,IF(H253="E",N253*Contagem!$U$13,IF(H253="A",N253*Contagem!$U$12,IF(H253="T",N253*Contagem!$U$14,""))))</f>
        <v/>
      </c>
      <c r="P253" s="120"/>
      <c r="Q253" s="120"/>
      <c r="R253" s="120"/>
      <c r="S253" s="69"/>
      <c r="T253" s="69"/>
      <c r="U253" s="69"/>
      <c r="V253" s="69"/>
      <c r="W253" s="69"/>
    </row>
    <row r="254" spans="1:23" s="66" customFormat="1" ht="13.5" customHeight="1" x14ac:dyDescent="0.25">
      <c r="A254" s="150"/>
      <c r="B254" s="151"/>
      <c r="C254" s="151"/>
      <c r="D254" s="151"/>
      <c r="E254" s="151"/>
      <c r="F254" s="152"/>
      <c r="G254" s="68"/>
      <c r="H254" s="68"/>
      <c r="I254" s="68"/>
      <c r="J254" s="68"/>
      <c r="K254" s="70" t="str">
        <f t="shared" si="235"/>
        <v/>
      </c>
      <c r="L254" s="71" t="str">
        <f t="shared" si="236"/>
        <v/>
      </c>
      <c r="M254" s="72" t="str">
        <f t="shared" si="237"/>
        <v/>
      </c>
      <c r="N254" s="70" t="str">
        <f t="shared" si="238"/>
        <v/>
      </c>
      <c r="O254" s="73" t="str">
        <f>IF(H254="I",N254*Contagem!$U$11,IF(H254="E",N254*Contagem!$U$13,IF(H254="A",N254*Contagem!$U$12,IF(H254="T",N254*Contagem!$U$14,""))))</f>
        <v/>
      </c>
      <c r="P254" s="120"/>
      <c r="Q254" s="120"/>
      <c r="R254" s="120"/>
      <c r="S254" s="69"/>
      <c r="T254" s="69"/>
      <c r="U254" s="69"/>
      <c r="V254" s="69"/>
      <c r="W254" s="69"/>
    </row>
    <row r="255" spans="1:23" s="66" customFormat="1" ht="13.5" customHeight="1" x14ac:dyDescent="0.25">
      <c r="A255" s="150"/>
      <c r="B255" s="151"/>
      <c r="C255" s="151"/>
      <c r="D255" s="151"/>
      <c r="E255" s="151"/>
      <c r="F255" s="152"/>
      <c r="G255" s="68"/>
      <c r="H255" s="68"/>
      <c r="I255" s="68"/>
      <c r="J255" s="68"/>
      <c r="K255" s="70" t="str">
        <f t="shared" si="235"/>
        <v/>
      </c>
      <c r="L255" s="71" t="str">
        <f t="shared" si="236"/>
        <v/>
      </c>
      <c r="M255" s="72" t="str">
        <f t="shared" si="237"/>
        <v/>
      </c>
      <c r="N255" s="70" t="str">
        <f t="shared" si="238"/>
        <v/>
      </c>
      <c r="O255" s="73" t="str">
        <f>IF(H255="I",N255*Contagem!$U$11,IF(H255="E",N255*Contagem!$U$13,IF(H255="A",N255*Contagem!$U$12,IF(H255="T",N255*Contagem!$U$14,""))))</f>
        <v/>
      </c>
      <c r="P255" s="120"/>
      <c r="Q255" s="120"/>
      <c r="R255" s="120"/>
      <c r="S255" s="64"/>
      <c r="T255" s="64"/>
      <c r="U255" s="64"/>
      <c r="V255" s="64"/>
      <c r="W255" s="64"/>
    </row>
    <row r="256" spans="1:23" s="66" customFormat="1" ht="13.5" customHeight="1" x14ac:dyDescent="0.25">
      <c r="A256" s="150"/>
      <c r="B256" s="151"/>
      <c r="C256" s="151"/>
      <c r="D256" s="151"/>
      <c r="E256" s="151"/>
      <c r="F256" s="152"/>
      <c r="G256" s="65"/>
      <c r="H256" s="68"/>
      <c r="I256" s="65"/>
      <c r="J256" s="65"/>
      <c r="K256" s="70" t="str">
        <f t="shared" ref="K256:K260" si="239">CONCATENATE(G256,L256)</f>
        <v/>
      </c>
      <c r="L256" s="71" t="str">
        <f t="shared" ref="L256:L260" si="240">IF(OR(ISBLANK(I256),ISBLANK(J256)),IF(OR(G256="ALI",G256="AIE"),"L",IF(ISBLANK(G256),"","A")),IF(G256="EE",IF(J256&gt;=3,IF(I256&gt;=5,"H","A"),IF(J256&gt;=2,IF(I256&gt;=16,"H",IF(I256&lt;=4,"L","A")),IF(I256&lt;=15,"L","A"))),IF(OR(G256="SE",G256="CE"),IF(J256&gt;=4,IF(I256&gt;=6,"H","A"),IF(J256&gt;=2,IF(I256&gt;=20,"H",IF(I256&lt;=5,"L","A")),IF(I256&lt;=19,"L","A"))),IF(OR(G256="ALI",G256="AIE"),IF(J256&gt;=6,IF(I256&gt;=20,"H","A"),IF(J256&gt;=2,IF(I256&gt;=51,"H",IF(I256&lt;=19,"L","A")),IF(I256&lt;=50,"L","A")))))))</f>
        <v/>
      </c>
      <c r="M256" s="72" t="str">
        <f t="shared" ref="M256:M260" si="241">IF(L256="L","Baixa",IF(L256="A","Média",IF(L256="","","Alta")))</f>
        <v/>
      </c>
      <c r="N256" s="70" t="str">
        <f t="shared" ref="N256:N260" si="242">IF(ISBLANK(G256),"",IF(G256="ALI",IF(L256="L",7,IF(L256="A",10,15)),IF(G256="AIE",IF(L256="L",5,IF(L256="A",7,10)),IF(G256="SE",IF(L256="L",4,IF(L256="A",5,7)),IF(OR(G256="EE",G256="CE"),IF(L256="L",3,IF(L256="A",4,6)))))))</f>
        <v/>
      </c>
      <c r="O256" s="73" t="str">
        <f>IF(H256="I",N256*Contagem!$U$11,IF(H256="E",N256*Contagem!$U$13,IF(H256="A",N256*Contagem!$U$12,IF(H256="T",N256*Contagem!$U$14,""))))</f>
        <v/>
      </c>
      <c r="P256" s="120"/>
      <c r="Q256" s="120"/>
      <c r="R256" s="120"/>
      <c r="S256" s="64"/>
      <c r="T256" s="64"/>
      <c r="U256" s="64"/>
      <c r="V256" s="64"/>
      <c r="W256" s="64"/>
    </row>
    <row r="257" spans="1:23" s="66" customFormat="1" ht="13.5" customHeight="1" x14ac:dyDescent="0.25">
      <c r="A257" s="150"/>
      <c r="B257" s="151"/>
      <c r="C257" s="151"/>
      <c r="D257" s="151"/>
      <c r="E257" s="151"/>
      <c r="F257" s="152"/>
      <c r="G257" s="65"/>
      <c r="H257" s="68"/>
      <c r="I257" s="65"/>
      <c r="J257" s="65"/>
      <c r="K257" s="70" t="str">
        <f t="shared" si="239"/>
        <v/>
      </c>
      <c r="L257" s="71" t="str">
        <f t="shared" si="240"/>
        <v/>
      </c>
      <c r="M257" s="72" t="str">
        <f t="shared" si="241"/>
        <v/>
      </c>
      <c r="N257" s="70" t="str">
        <f t="shared" si="242"/>
        <v/>
      </c>
      <c r="O257" s="73" t="str">
        <f>IF(H257="I",N257*Contagem!$U$11,IF(H257="E",N257*Contagem!$U$13,IF(H257="A",N257*Contagem!$U$12,IF(H257="T",N257*Contagem!$U$14,""))))</f>
        <v/>
      </c>
      <c r="P257" s="120"/>
      <c r="Q257" s="120"/>
      <c r="R257" s="120"/>
      <c r="S257" s="64"/>
      <c r="T257" s="64"/>
      <c r="U257" s="64"/>
      <c r="V257" s="64"/>
      <c r="W257" s="64"/>
    </row>
    <row r="258" spans="1:23" s="66" customFormat="1" ht="13.5" customHeight="1" x14ac:dyDescent="0.25">
      <c r="A258" s="150"/>
      <c r="B258" s="151"/>
      <c r="C258" s="151"/>
      <c r="D258" s="151"/>
      <c r="E258" s="151"/>
      <c r="F258" s="152"/>
      <c r="G258" s="65"/>
      <c r="H258" s="68"/>
      <c r="I258" s="65"/>
      <c r="J258" s="65"/>
      <c r="K258" s="70" t="str">
        <f t="shared" si="239"/>
        <v/>
      </c>
      <c r="L258" s="71" t="str">
        <f t="shared" si="240"/>
        <v/>
      </c>
      <c r="M258" s="72" t="str">
        <f t="shared" si="241"/>
        <v/>
      </c>
      <c r="N258" s="70" t="str">
        <f t="shared" si="242"/>
        <v/>
      </c>
      <c r="O258" s="73" t="str">
        <f>IF(H258="I",N258*Contagem!$U$11,IF(H258="E",N258*Contagem!$U$13,IF(H258="A",N258*Contagem!$U$12,IF(H258="T",N258*Contagem!$U$14,""))))</f>
        <v/>
      </c>
      <c r="P258" s="120"/>
      <c r="Q258" s="120"/>
      <c r="R258" s="120"/>
      <c r="S258" s="64"/>
      <c r="T258" s="64"/>
      <c r="U258" s="64"/>
      <c r="V258" s="64"/>
      <c r="W258" s="64"/>
    </row>
    <row r="259" spans="1:23" s="66" customFormat="1" ht="13.5" customHeight="1" x14ac:dyDescent="0.25">
      <c r="A259" s="150"/>
      <c r="B259" s="151"/>
      <c r="C259" s="151"/>
      <c r="D259" s="151"/>
      <c r="E259" s="151"/>
      <c r="F259" s="152"/>
      <c r="G259" s="65"/>
      <c r="H259" s="68"/>
      <c r="I259" s="65"/>
      <c r="J259" s="65"/>
      <c r="K259" s="70" t="str">
        <f t="shared" si="239"/>
        <v/>
      </c>
      <c r="L259" s="71" t="str">
        <f t="shared" si="240"/>
        <v/>
      </c>
      <c r="M259" s="72" t="str">
        <f t="shared" si="241"/>
        <v/>
      </c>
      <c r="N259" s="70" t="str">
        <f t="shared" si="242"/>
        <v/>
      </c>
      <c r="O259" s="73" t="str">
        <f>IF(H259="I",N259*Contagem!$U$11,IF(H259="E",N259*Contagem!$U$13,IF(H259="A",N259*Contagem!$U$12,IF(H259="T",N259*Contagem!$U$14,""))))</f>
        <v/>
      </c>
      <c r="P259" s="120"/>
      <c r="Q259" s="120"/>
      <c r="R259" s="120"/>
      <c r="S259" s="64"/>
      <c r="T259" s="64"/>
      <c r="U259" s="64"/>
      <c r="V259" s="64"/>
      <c r="W259" s="64"/>
    </row>
    <row r="260" spans="1:23" x14ac:dyDescent="0.25">
      <c r="A260" s="150"/>
      <c r="B260" s="151"/>
      <c r="C260" s="151"/>
      <c r="D260" s="151"/>
      <c r="E260" s="151"/>
      <c r="F260" s="152"/>
      <c r="G260" s="65"/>
      <c r="H260" s="68"/>
      <c r="I260" s="65"/>
      <c r="J260" s="65"/>
      <c r="K260" s="70" t="str">
        <f t="shared" si="239"/>
        <v/>
      </c>
      <c r="L260" s="71" t="str">
        <f t="shared" si="240"/>
        <v/>
      </c>
      <c r="M260" s="72" t="str">
        <f t="shared" si="241"/>
        <v/>
      </c>
      <c r="N260" s="70" t="str">
        <f t="shared" si="242"/>
        <v/>
      </c>
      <c r="O260" s="73" t="str">
        <f>IF(H260="I",N260*Contagem!$U$11,IF(H260="E",N260*Contagem!$U$13,IF(H260="A",N260*Contagem!$U$12,IF(H260="T",N260*Contagem!$U$14,""))))</f>
        <v/>
      </c>
      <c r="P260" s="122"/>
      <c r="Q260" s="122"/>
      <c r="R260" s="122"/>
    </row>
  </sheetData>
  <mergeCells count="235">
    <mergeCell ref="A9:F9"/>
    <mergeCell ref="A10:F10"/>
    <mergeCell ref="A11:F11"/>
    <mergeCell ref="A12:F12"/>
    <mergeCell ref="A41:F41"/>
    <mergeCell ref="A42:F42"/>
    <mergeCell ref="A45:F45"/>
    <mergeCell ref="A46:F46"/>
    <mergeCell ref="A31:F31"/>
    <mergeCell ref="A50:F50"/>
    <mergeCell ref="A65:F65"/>
    <mergeCell ref="A77:F77"/>
    <mergeCell ref="A78:F78"/>
    <mergeCell ref="A79:F79"/>
    <mergeCell ref="A81:F81"/>
    <mergeCell ref="A126:F126"/>
    <mergeCell ref="A16:F16"/>
    <mergeCell ref="A17:F17"/>
    <mergeCell ref="A18:F18"/>
    <mergeCell ref="A19:F19"/>
    <mergeCell ref="A28:F28"/>
    <mergeCell ref="A83:F83"/>
    <mergeCell ref="A84:F84"/>
    <mergeCell ref="A154:F154"/>
    <mergeCell ref="A184:F184"/>
    <mergeCell ref="A216:F216"/>
    <mergeCell ref="A242:F242"/>
    <mergeCell ref="A38:F38"/>
    <mergeCell ref="A40:F40"/>
    <mergeCell ref="A223:F223"/>
    <mergeCell ref="A217:F217"/>
    <mergeCell ref="A211:F211"/>
    <mergeCell ref="A155:F155"/>
    <mergeCell ref="A195:F195"/>
    <mergeCell ref="A194:F194"/>
    <mergeCell ref="A111:F111"/>
    <mergeCell ref="A51:F51"/>
    <mergeCell ref="A53:F53"/>
    <mergeCell ref="A63:F63"/>
    <mergeCell ref="A72:F72"/>
    <mergeCell ref="A73:F73"/>
    <mergeCell ref="A68:F68"/>
    <mergeCell ref="A193:F193"/>
    <mergeCell ref="A209:F209"/>
    <mergeCell ref="A220:F220"/>
    <mergeCell ref="A222:F222"/>
    <mergeCell ref="A191:F191"/>
    <mergeCell ref="A23:F23"/>
    <mergeCell ref="A24:F24"/>
    <mergeCell ref="A25:F25"/>
    <mergeCell ref="A48:F48"/>
    <mergeCell ref="A29:F29"/>
    <mergeCell ref="A1:O3"/>
    <mergeCell ref="A4:F4"/>
    <mergeCell ref="G4:W4"/>
    <mergeCell ref="A5:F5"/>
    <mergeCell ref="G5:W5"/>
    <mergeCell ref="N6:O6"/>
    <mergeCell ref="A7:F7"/>
    <mergeCell ref="S7:W7"/>
    <mergeCell ref="A6:E6"/>
    <mergeCell ref="F6:G6"/>
    <mergeCell ref="H6:M6"/>
    <mergeCell ref="A14:F14"/>
    <mergeCell ref="A15:F15"/>
    <mergeCell ref="A22:F22"/>
    <mergeCell ref="A35:F35"/>
    <mergeCell ref="A32:F32"/>
    <mergeCell ref="A27:F27"/>
    <mergeCell ref="A37:F37"/>
    <mergeCell ref="A8:F8"/>
    <mergeCell ref="A260:F260"/>
    <mergeCell ref="A256:F256"/>
    <mergeCell ref="A257:F257"/>
    <mergeCell ref="A258:F258"/>
    <mergeCell ref="A259:F259"/>
    <mergeCell ref="A255:F255"/>
    <mergeCell ref="A21:F21"/>
    <mergeCell ref="A246:F246"/>
    <mergeCell ref="A253:F253"/>
    <mergeCell ref="A254:F254"/>
    <mergeCell ref="A250:F250"/>
    <mergeCell ref="A251:F251"/>
    <mergeCell ref="A252:F252"/>
    <mergeCell ref="A248:F248"/>
    <mergeCell ref="A249:F249"/>
    <mergeCell ref="A247:F247"/>
    <mergeCell ref="A202:F202"/>
    <mergeCell ref="A190:F190"/>
    <mergeCell ref="A203:F203"/>
    <mergeCell ref="A210:F210"/>
    <mergeCell ref="A204:F204"/>
    <mergeCell ref="A205:F205"/>
    <mergeCell ref="A207:F207"/>
    <mergeCell ref="A208:F208"/>
    <mergeCell ref="A96:F96"/>
    <mergeCell ref="A75:F75"/>
    <mergeCell ref="A76:F76"/>
    <mergeCell ref="A33:F33"/>
    <mergeCell ref="A34:F34"/>
    <mergeCell ref="A47:F47"/>
    <mergeCell ref="A36:F36"/>
    <mergeCell ref="A88:F88"/>
    <mergeCell ref="A95:F95"/>
    <mergeCell ref="A54:F54"/>
    <mergeCell ref="A55:F55"/>
    <mergeCell ref="A57:F57"/>
    <mergeCell ref="A61:F61"/>
    <mergeCell ref="A62:F62"/>
    <mergeCell ref="A64:F64"/>
    <mergeCell ref="A66:F66"/>
    <mergeCell ref="A67:F67"/>
    <mergeCell ref="A49:F49"/>
    <mergeCell ref="A58:F58"/>
    <mergeCell ref="A59:F59"/>
    <mergeCell ref="A60:F60"/>
    <mergeCell ref="A153:F153"/>
    <mergeCell ref="A129:F129"/>
    <mergeCell ref="A130:F130"/>
    <mergeCell ref="A131:F131"/>
    <mergeCell ref="A132:F132"/>
    <mergeCell ref="A133:F133"/>
    <mergeCell ref="A134:F134"/>
    <mergeCell ref="A135:F135"/>
    <mergeCell ref="A136:F136"/>
    <mergeCell ref="A137:F137"/>
    <mergeCell ref="A138:F138"/>
    <mergeCell ref="A140:F140"/>
    <mergeCell ref="A141:F141"/>
    <mergeCell ref="A142:F142"/>
    <mergeCell ref="A98:F98"/>
    <mergeCell ref="A99:F99"/>
    <mergeCell ref="A100:F100"/>
    <mergeCell ref="A91:F91"/>
    <mergeCell ref="A92:F92"/>
    <mergeCell ref="A69:F69"/>
    <mergeCell ref="A70:F70"/>
    <mergeCell ref="A71:F71"/>
    <mergeCell ref="A110:F110"/>
    <mergeCell ref="A102:F102"/>
    <mergeCell ref="A105:F105"/>
    <mergeCell ref="A106:F106"/>
    <mergeCell ref="A107:F107"/>
    <mergeCell ref="A109:F109"/>
    <mergeCell ref="A103:F103"/>
    <mergeCell ref="A89:F89"/>
    <mergeCell ref="A90:F90"/>
    <mergeCell ref="A93:F93"/>
    <mergeCell ref="A94:F94"/>
    <mergeCell ref="A85:F85"/>
    <mergeCell ref="A87:F87"/>
    <mergeCell ref="A80:F80"/>
    <mergeCell ref="A82:F82"/>
    <mergeCell ref="A74:F74"/>
    <mergeCell ref="A118:F118"/>
    <mergeCell ref="A114:F114"/>
    <mergeCell ref="A115:F115"/>
    <mergeCell ref="A117:F117"/>
    <mergeCell ref="A113:F113"/>
    <mergeCell ref="A125:F125"/>
    <mergeCell ref="A127:F127"/>
    <mergeCell ref="A128:F128"/>
    <mergeCell ref="A120:F120"/>
    <mergeCell ref="A121:F121"/>
    <mergeCell ref="A122:F122"/>
    <mergeCell ref="A124:F124"/>
    <mergeCell ref="A144:F144"/>
    <mergeCell ref="A145:F145"/>
    <mergeCell ref="A146:F146"/>
    <mergeCell ref="A147:F147"/>
    <mergeCell ref="A148:F148"/>
    <mergeCell ref="A149:F149"/>
    <mergeCell ref="A158:F158"/>
    <mergeCell ref="A177:F177"/>
    <mergeCell ref="A161:F161"/>
    <mergeCell ref="A162:F162"/>
    <mergeCell ref="A164:F164"/>
    <mergeCell ref="A165:F165"/>
    <mergeCell ref="A166:F166"/>
    <mergeCell ref="A169:F169"/>
    <mergeCell ref="A170:F170"/>
    <mergeCell ref="A171:F171"/>
    <mergeCell ref="A167:F167"/>
    <mergeCell ref="A156:F156"/>
    <mergeCell ref="A157:F157"/>
    <mergeCell ref="A159:F159"/>
    <mergeCell ref="A150:F150"/>
    <mergeCell ref="A151:F151"/>
    <mergeCell ref="A152:F152"/>
    <mergeCell ref="A172:F172"/>
    <mergeCell ref="A173:F173"/>
    <mergeCell ref="A175:F175"/>
    <mergeCell ref="A183:F183"/>
    <mergeCell ref="A176:F176"/>
    <mergeCell ref="A178:F178"/>
    <mergeCell ref="A163:F163"/>
    <mergeCell ref="A226:F226"/>
    <mergeCell ref="A180:F180"/>
    <mergeCell ref="A179:F179"/>
    <mergeCell ref="A182:F182"/>
    <mergeCell ref="A218:F218"/>
    <mergeCell ref="A219:F219"/>
    <mergeCell ref="A224:F224"/>
    <mergeCell ref="A225:F225"/>
    <mergeCell ref="A185:F185"/>
    <mergeCell ref="A186:F186"/>
    <mergeCell ref="A187:F187"/>
    <mergeCell ref="A188:F188"/>
    <mergeCell ref="A192:F192"/>
    <mergeCell ref="A196:F196"/>
    <mergeCell ref="A197:F197"/>
    <mergeCell ref="A198:F198"/>
    <mergeCell ref="A200:F200"/>
    <mergeCell ref="A201:F201"/>
    <mergeCell ref="A215:F215"/>
    <mergeCell ref="A245:F245"/>
    <mergeCell ref="A241:F241"/>
    <mergeCell ref="A239:F239"/>
    <mergeCell ref="A244:F244"/>
    <mergeCell ref="A240:F240"/>
    <mergeCell ref="A243:F243"/>
    <mergeCell ref="A212:F212"/>
    <mergeCell ref="A214:F214"/>
    <mergeCell ref="A227:F227"/>
    <mergeCell ref="A228:F228"/>
    <mergeCell ref="A229:F229"/>
    <mergeCell ref="A230:F230"/>
    <mergeCell ref="A235:F235"/>
    <mergeCell ref="A234:F234"/>
    <mergeCell ref="A238:F238"/>
    <mergeCell ref="A236:F236"/>
    <mergeCell ref="A237:F237"/>
    <mergeCell ref="A233:F233"/>
    <mergeCell ref="A231:F231"/>
    <mergeCell ref="A232:F232"/>
  </mergeCells>
  <phoneticPr fontId="33" type="noConversion"/>
  <conditionalFormatting sqref="H24:H26 H240 H48:H49 H21:H22 H246:H260">
    <cfRule type="cellIs" dxfId="548" priority="2908" stopIfTrue="1" operator="equal">
      <formula>"I"</formula>
    </cfRule>
    <cfRule type="cellIs" dxfId="547" priority="2909" stopIfTrue="1" operator="equal">
      <formula>"A"</formula>
    </cfRule>
    <cfRule type="cellIs" dxfId="546" priority="2910" stopIfTrue="1" operator="equal">
      <formula>"E"</formula>
    </cfRule>
  </conditionalFormatting>
  <conditionalFormatting sqref="H217">
    <cfRule type="cellIs" dxfId="545" priority="2260" stopIfTrue="1" operator="equal">
      <formula>"I"</formula>
    </cfRule>
    <cfRule type="cellIs" dxfId="544" priority="2261" stopIfTrue="1" operator="equal">
      <formula>"A"</formula>
    </cfRule>
    <cfRule type="cellIs" dxfId="543" priority="2262" stopIfTrue="1" operator="equal">
      <formula>"E"</formula>
    </cfRule>
  </conditionalFormatting>
  <conditionalFormatting sqref="H155">
    <cfRule type="cellIs" dxfId="542" priority="2206" stopIfTrue="1" operator="equal">
      <formula>"I"</formula>
    </cfRule>
    <cfRule type="cellIs" dxfId="541" priority="2207" stopIfTrue="1" operator="equal">
      <formula>"A"</formula>
    </cfRule>
    <cfRule type="cellIs" dxfId="540" priority="2208" stopIfTrue="1" operator="equal">
      <formula>"E"</formula>
    </cfRule>
  </conditionalFormatting>
  <conditionalFormatting sqref="H23">
    <cfRule type="cellIs" dxfId="539" priority="2110" stopIfTrue="1" operator="equal">
      <formula>"I"</formula>
    </cfRule>
    <cfRule type="cellIs" dxfId="538" priority="2111" stopIfTrue="1" operator="equal">
      <formula>"A"</formula>
    </cfRule>
    <cfRule type="cellIs" dxfId="537" priority="2112" stopIfTrue="1" operator="equal">
      <formula>"E"</formula>
    </cfRule>
  </conditionalFormatting>
  <conditionalFormatting sqref="H34">
    <cfRule type="cellIs" dxfId="536" priority="1795" stopIfTrue="1" operator="equal">
      <formula>"I"</formula>
    </cfRule>
    <cfRule type="cellIs" dxfId="535" priority="1796" stopIfTrue="1" operator="equal">
      <formula>"A"</formula>
    </cfRule>
    <cfRule type="cellIs" dxfId="534" priority="1797" stopIfTrue="1" operator="equal">
      <formula>"E"</formula>
    </cfRule>
  </conditionalFormatting>
  <conditionalFormatting sqref="H35">
    <cfRule type="cellIs" dxfId="533" priority="1792" stopIfTrue="1" operator="equal">
      <formula>"I"</formula>
    </cfRule>
    <cfRule type="cellIs" dxfId="532" priority="1793" stopIfTrue="1" operator="equal">
      <formula>"A"</formula>
    </cfRule>
    <cfRule type="cellIs" dxfId="531" priority="1794" stopIfTrue="1" operator="equal">
      <formula>"E"</formula>
    </cfRule>
  </conditionalFormatting>
  <conditionalFormatting sqref="H29:H30">
    <cfRule type="cellIs" dxfId="530" priority="1591" stopIfTrue="1" operator="equal">
      <formula>"I"</formula>
    </cfRule>
    <cfRule type="cellIs" dxfId="529" priority="1592" stopIfTrue="1" operator="equal">
      <formula>"A"</formula>
    </cfRule>
    <cfRule type="cellIs" dxfId="528" priority="1593" stopIfTrue="1" operator="equal">
      <formula>"E"</formula>
    </cfRule>
  </conditionalFormatting>
  <conditionalFormatting sqref="H223">
    <cfRule type="cellIs" dxfId="527" priority="1597" stopIfTrue="1" operator="equal">
      <formula>"I"</formula>
    </cfRule>
    <cfRule type="cellIs" dxfId="526" priority="1598" stopIfTrue="1" operator="equal">
      <formula>"A"</formula>
    </cfRule>
    <cfRule type="cellIs" dxfId="525" priority="1599" stopIfTrue="1" operator="equal">
      <formula>"E"</formula>
    </cfRule>
  </conditionalFormatting>
  <conditionalFormatting sqref="H33">
    <cfRule type="cellIs" dxfId="524" priority="1588" stopIfTrue="1" operator="equal">
      <formula>"I"</formula>
    </cfRule>
    <cfRule type="cellIs" dxfId="523" priority="1589" stopIfTrue="1" operator="equal">
      <formula>"A"</formula>
    </cfRule>
    <cfRule type="cellIs" dxfId="522" priority="1590" stopIfTrue="1" operator="equal">
      <formula>"E"</formula>
    </cfRule>
  </conditionalFormatting>
  <conditionalFormatting sqref="H32">
    <cfRule type="cellIs" dxfId="521" priority="1579" stopIfTrue="1" operator="equal">
      <formula>"I"</formula>
    </cfRule>
    <cfRule type="cellIs" dxfId="520" priority="1580" stopIfTrue="1" operator="equal">
      <formula>"A"</formula>
    </cfRule>
    <cfRule type="cellIs" dxfId="519" priority="1581" stopIfTrue="1" operator="equal">
      <formula>"E"</formula>
    </cfRule>
  </conditionalFormatting>
  <conditionalFormatting sqref="H47">
    <cfRule type="cellIs" dxfId="518" priority="1414" stopIfTrue="1" operator="equal">
      <formula>"I"</formula>
    </cfRule>
    <cfRule type="cellIs" dxfId="517" priority="1415" stopIfTrue="1" operator="equal">
      <formula>"A"</formula>
    </cfRule>
    <cfRule type="cellIs" dxfId="516" priority="1416" stopIfTrue="1" operator="equal">
      <formula>"E"</formula>
    </cfRule>
  </conditionalFormatting>
  <conditionalFormatting sqref="H27">
    <cfRule type="cellIs" dxfId="515" priority="1366" stopIfTrue="1" operator="equal">
      <formula>"I"</formula>
    </cfRule>
    <cfRule type="cellIs" dxfId="514" priority="1367" stopIfTrue="1" operator="equal">
      <formula>"A"</formula>
    </cfRule>
    <cfRule type="cellIs" dxfId="513" priority="1368" stopIfTrue="1" operator="equal">
      <formula>"E"</formula>
    </cfRule>
  </conditionalFormatting>
  <conditionalFormatting sqref="H37:H39">
    <cfRule type="cellIs" dxfId="512" priority="1363" stopIfTrue="1" operator="equal">
      <formula>"I"</formula>
    </cfRule>
    <cfRule type="cellIs" dxfId="511" priority="1364" stopIfTrue="1" operator="equal">
      <formula>"A"</formula>
    </cfRule>
    <cfRule type="cellIs" dxfId="510" priority="1365" stopIfTrue="1" operator="equal">
      <formula>"E"</formula>
    </cfRule>
  </conditionalFormatting>
  <conditionalFormatting sqref="H36">
    <cfRule type="cellIs" dxfId="509" priority="1360" stopIfTrue="1" operator="equal">
      <formula>"I"</formula>
    </cfRule>
    <cfRule type="cellIs" dxfId="508" priority="1361" stopIfTrue="1" operator="equal">
      <formula>"A"</formula>
    </cfRule>
    <cfRule type="cellIs" dxfId="507" priority="1362" stopIfTrue="1" operator="equal">
      <formula>"E"</formula>
    </cfRule>
  </conditionalFormatting>
  <conditionalFormatting sqref="H46">
    <cfRule type="cellIs" dxfId="506" priority="1411" stopIfTrue="1" operator="equal">
      <formula>"I"</formula>
    </cfRule>
    <cfRule type="cellIs" dxfId="505" priority="1412" stopIfTrue="1" operator="equal">
      <formula>"A"</formula>
    </cfRule>
    <cfRule type="cellIs" dxfId="504" priority="1413" stopIfTrue="1" operator="equal">
      <formula>"E"</formula>
    </cfRule>
  </conditionalFormatting>
  <conditionalFormatting sqref="H88">
    <cfRule type="cellIs" dxfId="503" priority="1327" stopIfTrue="1" operator="equal">
      <formula>"I"</formula>
    </cfRule>
    <cfRule type="cellIs" dxfId="502" priority="1328" stopIfTrue="1" operator="equal">
      <formula>"A"</formula>
    </cfRule>
    <cfRule type="cellIs" dxfId="501" priority="1329" stopIfTrue="1" operator="equal">
      <formula>"E"</formula>
    </cfRule>
  </conditionalFormatting>
  <conditionalFormatting sqref="H96">
    <cfRule type="cellIs" dxfId="500" priority="1309" stopIfTrue="1" operator="equal">
      <formula>"I"</formula>
    </cfRule>
    <cfRule type="cellIs" dxfId="499" priority="1310" stopIfTrue="1" operator="equal">
      <formula>"A"</formula>
    </cfRule>
    <cfRule type="cellIs" dxfId="498" priority="1311" stopIfTrue="1" operator="equal">
      <formula>"E"</formula>
    </cfRule>
  </conditionalFormatting>
  <conditionalFormatting sqref="H40">
    <cfRule type="cellIs" dxfId="497" priority="1357" stopIfTrue="1" operator="equal">
      <formula>"I"</formula>
    </cfRule>
    <cfRule type="cellIs" dxfId="496" priority="1358" stopIfTrue="1" operator="equal">
      <formula>"A"</formula>
    </cfRule>
    <cfRule type="cellIs" dxfId="495" priority="1359" stopIfTrue="1" operator="equal">
      <formula>"E"</formula>
    </cfRule>
  </conditionalFormatting>
  <conditionalFormatting sqref="H58">
    <cfRule type="cellIs" dxfId="494" priority="1282" stopIfTrue="1" operator="equal">
      <formula>"I"</formula>
    </cfRule>
    <cfRule type="cellIs" dxfId="493" priority="1283" stopIfTrue="1" operator="equal">
      <formula>"A"</formula>
    </cfRule>
    <cfRule type="cellIs" dxfId="492" priority="1284" stopIfTrue="1" operator="equal">
      <formula>"E"</formula>
    </cfRule>
  </conditionalFormatting>
  <conditionalFormatting sqref="H41:H43">
    <cfRule type="cellIs" dxfId="491" priority="1423" stopIfTrue="1" operator="equal">
      <formula>"I"</formula>
    </cfRule>
    <cfRule type="cellIs" dxfId="490" priority="1424" stopIfTrue="1" operator="equal">
      <formula>"A"</formula>
    </cfRule>
    <cfRule type="cellIs" dxfId="489" priority="1425" stopIfTrue="1" operator="equal">
      <formula>"E"</formula>
    </cfRule>
  </conditionalFormatting>
  <conditionalFormatting sqref="H45">
    <cfRule type="cellIs" dxfId="488" priority="1420" stopIfTrue="1" operator="equal">
      <formula>"I"</formula>
    </cfRule>
    <cfRule type="cellIs" dxfId="487" priority="1421" stopIfTrue="1" operator="equal">
      <formula>"A"</formula>
    </cfRule>
    <cfRule type="cellIs" dxfId="486" priority="1422" stopIfTrue="1" operator="equal">
      <formula>"E"</formula>
    </cfRule>
  </conditionalFormatting>
  <conditionalFormatting sqref="H75:H76">
    <cfRule type="cellIs" dxfId="485" priority="1264" stopIfTrue="1" operator="equal">
      <formula>"I"</formula>
    </cfRule>
    <cfRule type="cellIs" dxfId="484" priority="1265" stopIfTrue="1" operator="equal">
      <formula>"A"</formula>
    </cfRule>
    <cfRule type="cellIs" dxfId="483" priority="1266" stopIfTrue="1" operator="equal">
      <formula>"E"</formula>
    </cfRule>
  </conditionalFormatting>
  <conditionalFormatting sqref="H61">
    <cfRule type="cellIs" dxfId="482" priority="1273" stopIfTrue="1" operator="equal">
      <formula>"I"</formula>
    </cfRule>
    <cfRule type="cellIs" dxfId="481" priority="1274" stopIfTrue="1" operator="equal">
      <formula>"A"</formula>
    </cfRule>
    <cfRule type="cellIs" dxfId="480" priority="1275" stopIfTrue="1" operator="equal">
      <formula>"E"</formula>
    </cfRule>
  </conditionalFormatting>
  <conditionalFormatting sqref="H82">
    <cfRule type="cellIs" dxfId="479" priority="1279" stopIfTrue="1" operator="equal">
      <formula>"I"</formula>
    </cfRule>
    <cfRule type="cellIs" dxfId="478" priority="1280" stopIfTrue="1" operator="equal">
      <formula>"A"</formula>
    </cfRule>
    <cfRule type="cellIs" dxfId="477" priority="1281" stopIfTrue="1" operator="equal">
      <formula>"E"</formula>
    </cfRule>
  </conditionalFormatting>
  <conditionalFormatting sqref="H59:H60">
    <cfRule type="cellIs" dxfId="476" priority="1276" stopIfTrue="1" operator="equal">
      <formula>"I"</formula>
    </cfRule>
    <cfRule type="cellIs" dxfId="475" priority="1277" stopIfTrue="1" operator="equal">
      <formula>"A"</formula>
    </cfRule>
    <cfRule type="cellIs" dxfId="474" priority="1278" stopIfTrue="1" operator="equal">
      <formula>"E"</formula>
    </cfRule>
  </conditionalFormatting>
  <conditionalFormatting sqref="H68">
    <cfRule type="cellIs" dxfId="473" priority="1255" stopIfTrue="1" operator="equal">
      <formula>"I"</formula>
    </cfRule>
    <cfRule type="cellIs" dxfId="472" priority="1256" stopIfTrue="1" operator="equal">
      <formula>"A"</formula>
    </cfRule>
    <cfRule type="cellIs" dxfId="471" priority="1257" stopIfTrue="1" operator="equal">
      <formula>"E"</formula>
    </cfRule>
  </conditionalFormatting>
  <conditionalFormatting sqref="H62 H64">
    <cfRule type="cellIs" dxfId="470" priority="1258" stopIfTrue="1" operator="equal">
      <formula>"I"</formula>
    </cfRule>
    <cfRule type="cellIs" dxfId="469" priority="1259" stopIfTrue="1" operator="equal">
      <formula>"A"</formula>
    </cfRule>
    <cfRule type="cellIs" dxfId="468" priority="1260" stopIfTrue="1" operator="equal">
      <formula>"E"</formula>
    </cfRule>
  </conditionalFormatting>
  <conditionalFormatting sqref="H66">
    <cfRule type="cellIs" dxfId="467" priority="1270" stopIfTrue="1" operator="equal">
      <formula>"I"</formula>
    </cfRule>
    <cfRule type="cellIs" dxfId="466" priority="1271" stopIfTrue="1" operator="equal">
      <formula>"A"</formula>
    </cfRule>
    <cfRule type="cellIs" dxfId="465" priority="1272" stopIfTrue="1" operator="equal">
      <formula>"E"</formula>
    </cfRule>
  </conditionalFormatting>
  <conditionalFormatting sqref="H57">
    <cfRule type="cellIs" dxfId="464" priority="1243" stopIfTrue="1" operator="equal">
      <formula>"I"</formula>
    </cfRule>
    <cfRule type="cellIs" dxfId="463" priority="1244" stopIfTrue="1" operator="equal">
      <formula>"A"</formula>
    </cfRule>
    <cfRule type="cellIs" dxfId="462" priority="1245" stopIfTrue="1" operator="equal">
      <formula>"E"</formula>
    </cfRule>
  </conditionalFormatting>
  <conditionalFormatting sqref="H80">
    <cfRule type="cellIs" dxfId="461" priority="1252" stopIfTrue="1" operator="equal">
      <formula>"I"</formula>
    </cfRule>
    <cfRule type="cellIs" dxfId="460" priority="1253" stopIfTrue="1" operator="equal">
      <formula>"A"</formula>
    </cfRule>
    <cfRule type="cellIs" dxfId="459" priority="1254" stopIfTrue="1" operator="equal">
      <formula>"E"</formula>
    </cfRule>
  </conditionalFormatting>
  <conditionalFormatting sqref="H54:H56">
    <cfRule type="cellIs" dxfId="458" priority="1249" stopIfTrue="1" operator="equal">
      <formula>"I"</formula>
    </cfRule>
    <cfRule type="cellIs" dxfId="457" priority="1250" stopIfTrue="1" operator="equal">
      <formula>"A"</formula>
    </cfRule>
    <cfRule type="cellIs" dxfId="456" priority="1251" stopIfTrue="1" operator="equal">
      <formula>"E"</formula>
    </cfRule>
  </conditionalFormatting>
  <conditionalFormatting sqref="H74">
    <cfRule type="cellIs" dxfId="455" priority="1240" stopIfTrue="1" operator="equal">
      <formula>"I"</formula>
    </cfRule>
    <cfRule type="cellIs" dxfId="454" priority="1241" stopIfTrue="1" operator="equal">
      <formula>"A"</formula>
    </cfRule>
    <cfRule type="cellIs" dxfId="453" priority="1242" stopIfTrue="1" operator="equal">
      <formula>"E"</formula>
    </cfRule>
  </conditionalFormatting>
  <conditionalFormatting sqref="H53">
    <cfRule type="cellIs" dxfId="452" priority="1246" stopIfTrue="1" operator="equal">
      <formula>"I"</formula>
    </cfRule>
    <cfRule type="cellIs" dxfId="451" priority="1247" stopIfTrue="1" operator="equal">
      <formula>"A"</formula>
    </cfRule>
    <cfRule type="cellIs" dxfId="450" priority="1248" stopIfTrue="1" operator="equal">
      <formula>"E"</formula>
    </cfRule>
  </conditionalFormatting>
  <conditionalFormatting sqref="H84:H86">
    <cfRule type="cellIs" dxfId="449" priority="1231" stopIfTrue="1" operator="equal">
      <formula>"I"</formula>
    </cfRule>
    <cfRule type="cellIs" dxfId="448" priority="1232" stopIfTrue="1" operator="equal">
      <formula>"A"</formula>
    </cfRule>
    <cfRule type="cellIs" dxfId="447" priority="1233" stopIfTrue="1" operator="equal">
      <formula>"E"</formula>
    </cfRule>
  </conditionalFormatting>
  <conditionalFormatting sqref="H83">
    <cfRule type="cellIs" dxfId="446" priority="1228" stopIfTrue="1" operator="equal">
      <formula>"I"</formula>
    </cfRule>
    <cfRule type="cellIs" dxfId="445" priority="1229" stopIfTrue="1" operator="equal">
      <formula>"A"</formula>
    </cfRule>
    <cfRule type="cellIs" dxfId="444" priority="1230" stopIfTrue="1" operator="equal">
      <formula>"E"</formula>
    </cfRule>
  </conditionalFormatting>
  <conditionalFormatting sqref="H87">
    <cfRule type="cellIs" dxfId="443" priority="1225" stopIfTrue="1" operator="equal">
      <formula>"I"</formula>
    </cfRule>
    <cfRule type="cellIs" dxfId="442" priority="1226" stopIfTrue="1" operator="equal">
      <formula>"A"</formula>
    </cfRule>
    <cfRule type="cellIs" dxfId="441" priority="1227" stopIfTrue="1" operator="equal">
      <formula>"E"</formula>
    </cfRule>
  </conditionalFormatting>
  <conditionalFormatting sqref="H153">
    <cfRule type="cellIs" dxfId="440" priority="1138" stopIfTrue="1" operator="equal">
      <formula>"I"</formula>
    </cfRule>
    <cfRule type="cellIs" dxfId="439" priority="1139" stopIfTrue="1" operator="equal">
      <formula>"A"</formula>
    </cfRule>
    <cfRule type="cellIs" dxfId="438" priority="1140" stopIfTrue="1" operator="equal">
      <formula>"E"</formula>
    </cfRule>
  </conditionalFormatting>
  <conditionalFormatting sqref="H9 H14">
    <cfRule type="cellIs" dxfId="437" priority="994" stopIfTrue="1" operator="equal">
      <formula>"I"</formula>
    </cfRule>
    <cfRule type="cellIs" dxfId="436" priority="995" stopIfTrue="1" operator="equal">
      <formula>"A"</formula>
    </cfRule>
    <cfRule type="cellIs" dxfId="435" priority="996" stopIfTrue="1" operator="equal">
      <formula>"E"</formula>
    </cfRule>
  </conditionalFormatting>
  <conditionalFormatting sqref="H219:H221">
    <cfRule type="cellIs" dxfId="434" priority="1090" stopIfTrue="1" operator="equal">
      <formula>"I"</formula>
    </cfRule>
    <cfRule type="cellIs" dxfId="433" priority="1091" stopIfTrue="1" operator="equal">
      <formula>"A"</formula>
    </cfRule>
    <cfRule type="cellIs" dxfId="432" priority="1092" stopIfTrue="1" operator="equal">
      <formula>"E"</formula>
    </cfRule>
  </conditionalFormatting>
  <conditionalFormatting sqref="H218">
    <cfRule type="cellIs" dxfId="431" priority="1087" stopIfTrue="1" operator="equal">
      <formula>"I"</formula>
    </cfRule>
    <cfRule type="cellIs" dxfId="430" priority="1088" stopIfTrue="1" operator="equal">
      <formula>"A"</formula>
    </cfRule>
    <cfRule type="cellIs" dxfId="429" priority="1089" stopIfTrue="1" operator="equal">
      <formula>"E"</formula>
    </cfRule>
  </conditionalFormatting>
  <conditionalFormatting sqref="H222">
    <cfRule type="cellIs" dxfId="428" priority="1084" stopIfTrue="1" operator="equal">
      <formula>"I"</formula>
    </cfRule>
    <cfRule type="cellIs" dxfId="427" priority="1085" stopIfTrue="1" operator="equal">
      <formula>"A"</formula>
    </cfRule>
    <cfRule type="cellIs" dxfId="426" priority="1086" stopIfTrue="1" operator="equal">
      <formula>"E"</formula>
    </cfRule>
  </conditionalFormatting>
  <conditionalFormatting sqref="H51">
    <cfRule type="cellIs" dxfId="425" priority="1078" stopIfTrue="1" operator="equal">
      <formula>"I"</formula>
    </cfRule>
    <cfRule type="cellIs" dxfId="424" priority="1079" stopIfTrue="1" operator="equal">
      <formula>"A"</formula>
    </cfRule>
    <cfRule type="cellIs" dxfId="423" priority="1080" stopIfTrue="1" operator="equal">
      <formula>"E"</formula>
    </cfRule>
  </conditionalFormatting>
  <conditionalFormatting sqref="H89">
    <cfRule type="cellIs" dxfId="422" priority="1036" stopIfTrue="1" operator="equal">
      <formula>"I"</formula>
    </cfRule>
    <cfRule type="cellIs" dxfId="421" priority="1037" stopIfTrue="1" operator="equal">
      <formula>"A"</formula>
    </cfRule>
    <cfRule type="cellIs" dxfId="420" priority="1038" stopIfTrue="1" operator="equal">
      <formula>"E"</formula>
    </cfRule>
  </conditionalFormatting>
  <conditionalFormatting sqref="H44">
    <cfRule type="cellIs" dxfId="419" priority="1081" stopIfTrue="1" operator="equal">
      <formula>"I"</formula>
    </cfRule>
    <cfRule type="cellIs" dxfId="418" priority="1082" stopIfTrue="1" operator="equal">
      <formula>"A"</formula>
    </cfRule>
    <cfRule type="cellIs" dxfId="417" priority="1083" stopIfTrue="1" operator="equal">
      <formula>"E"</formula>
    </cfRule>
  </conditionalFormatting>
  <conditionalFormatting sqref="H90">
    <cfRule type="cellIs" dxfId="416" priority="1030" stopIfTrue="1" operator="equal">
      <formula>"I"</formula>
    </cfRule>
    <cfRule type="cellIs" dxfId="415" priority="1031" stopIfTrue="1" operator="equal">
      <formula>"A"</formula>
    </cfRule>
    <cfRule type="cellIs" dxfId="414" priority="1032" stopIfTrue="1" operator="equal">
      <formula>"E"</formula>
    </cfRule>
  </conditionalFormatting>
  <conditionalFormatting sqref="H94">
    <cfRule type="cellIs" dxfId="413" priority="910" stopIfTrue="1" operator="equal">
      <formula>"I"</formula>
    </cfRule>
    <cfRule type="cellIs" dxfId="412" priority="911" stopIfTrue="1" operator="equal">
      <formula>"A"</formula>
    </cfRule>
    <cfRule type="cellIs" dxfId="411" priority="912" stopIfTrue="1" operator="equal">
      <formula>"E"</formula>
    </cfRule>
  </conditionalFormatting>
  <conditionalFormatting sqref="H91:H92">
    <cfRule type="cellIs" dxfId="410" priority="1033" stopIfTrue="1" operator="equal">
      <formula>"I"</formula>
    </cfRule>
    <cfRule type="cellIs" dxfId="409" priority="1034" stopIfTrue="1" operator="equal">
      <formula>"A"</formula>
    </cfRule>
    <cfRule type="cellIs" dxfId="408" priority="1035" stopIfTrue="1" operator="equal">
      <formula>"E"</formula>
    </cfRule>
  </conditionalFormatting>
  <conditionalFormatting sqref="H97">
    <cfRule type="cellIs" dxfId="407" priority="904" stopIfTrue="1" operator="equal">
      <formula>"I"</formula>
    </cfRule>
    <cfRule type="cellIs" dxfId="406" priority="905" stopIfTrue="1" operator="equal">
      <formula>"A"</formula>
    </cfRule>
    <cfRule type="cellIs" dxfId="405" priority="906" stopIfTrue="1" operator="equal">
      <formula>"E"</formula>
    </cfRule>
  </conditionalFormatting>
  <conditionalFormatting sqref="H28">
    <cfRule type="cellIs" dxfId="404" priority="955" stopIfTrue="1" operator="equal">
      <formula>"I"</formula>
    </cfRule>
    <cfRule type="cellIs" dxfId="403" priority="956" stopIfTrue="1" operator="equal">
      <formula>"A"</formula>
    </cfRule>
    <cfRule type="cellIs" dxfId="402" priority="957" stopIfTrue="1" operator="equal">
      <formula>"E"</formula>
    </cfRule>
  </conditionalFormatting>
  <conditionalFormatting sqref="H52">
    <cfRule type="cellIs" dxfId="401" priority="973" stopIfTrue="1" operator="equal">
      <formula>"I"</formula>
    </cfRule>
    <cfRule type="cellIs" dxfId="400" priority="974" stopIfTrue="1" operator="equal">
      <formula>"A"</formula>
    </cfRule>
    <cfRule type="cellIs" dxfId="399" priority="975" stopIfTrue="1" operator="equal">
      <formula>"E"</formula>
    </cfRule>
  </conditionalFormatting>
  <conditionalFormatting sqref="H11:H13">
    <cfRule type="cellIs" dxfId="398" priority="991" stopIfTrue="1" operator="equal">
      <formula>"I"</formula>
    </cfRule>
    <cfRule type="cellIs" dxfId="397" priority="992" stopIfTrue="1" operator="equal">
      <formula>"A"</formula>
    </cfRule>
    <cfRule type="cellIs" dxfId="396" priority="993" stopIfTrue="1" operator="equal">
      <formula>"E"</formula>
    </cfRule>
  </conditionalFormatting>
  <conditionalFormatting sqref="H10">
    <cfRule type="cellIs" dxfId="395" priority="988" stopIfTrue="1" operator="equal">
      <formula>"I"</formula>
    </cfRule>
    <cfRule type="cellIs" dxfId="394" priority="989" stopIfTrue="1" operator="equal">
      <formula>"A"</formula>
    </cfRule>
    <cfRule type="cellIs" dxfId="393" priority="990" stopIfTrue="1" operator="equal">
      <formula>"E"</formula>
    </cfRule>
  </conditionalFormatting>
  <conditionalFormatting sqref="H63">
    <cfRule type="cellIs" dxfId="392" priority="943" stopIfTrue="1" operator="equal">
      <formula>"I"</formula>
    </cfRule>
    <cfRule type="cellIs" dxfId="391" priority="944" stopIfTrue="1" operator="equal">
      <formula>"A"</formula>
    </cfRule>
    <cfRule type="cellIs" dxfId="390" priority="945" stopIfTrue="1" operator="equal">
      <formula>"E"</formula>
    </cfRule>
  </conditionalFormatting>
  <conditionalFormatting sqref="H15">
    <cfRule type="cellIs" dxfId="389" priority="985" stopIfTrue="1" operator="equal">
      <formula>"I"</formula>
    </cfRule>
    <cfRule type="cellIs" dxfId="388" priority="986" stopIfTrue="1" operator="equal">
      <formula>"A"</formula>
    </cfRule>
    <cfRule type="cellIs" dxfId="387" priority="987" stopIfTrue="1" operator="equal">
      <formula>"E"</formula>
    </cfRule>
  </conditionalFormatting>
  <conditionalFormatting sqref="H16">
    <cfRule type="cellIs" dxfId="386" priority="982" stopIfTrue="1" operator="equal">
      <formula>"I"</formula>
    </cfRule>
    <cfRule type="cellIs" dxfId="385" priority="983" stopIfTrue="1" operator="equal">
      <formula>"A"</formula>
    </cfRule>
    <cfRule type="cellIs" dxfId="384" priority="984" stopIfTrue="1" operator="equal">
      <formula>"E"</formula>
    </cfRule>
  </conditionalFormatting>
  <conditionalFormatting sqref="H17">
    <cfRule type="cellIs" dxfId="383" priority="976" stopIfTrue="1" operator="equal">
      <formula>"I"</formula>
    </cfRule>
    <cfRule type="cellIs" dxfId="382" priority="977" stopIfTrue="1" operator="equal">
      <formula>"A"</formula>
    </cfRule>
    <cfRule type="cellIs" dxfId="381" priority="978" stopIfTrue="1" operator="equal">
      <formula>"E"</formula>
    </cfRule>
  </conditionalFormatting>
  <conditionalFormatting sqref="H18:H20">
    <cfRule type="cellIs" dxfId="380" priority="979" stopIfTrue="1" operator="equal">
      <formula>"I"</formula>
    </cfRule>
    <cfRule type="cellIs" dxfId="379" priority="980" stopIfTrue="1" operator="equal">
      <formula>"A"</formula>
    </cfRule>
    <cfRule type="cellIs" dxfId="378" priority="981" stopIfTrue="1" operator="equal">
      <formula>"E"</formula>
    </cfRule>
  </conditionalFormatting>
  <conditionalFormatting sqref="H67">
    <cfRule type="cellIs" dxfId="377" priority="940" stopIfTrue="1" operator="equal">
      <formula>"I"</formula>
    </cfRule>
    <cfRule type="cellIs" dxfId="376" priority="941" stopIfTrue="1" operator="equal">
      <formula>"A"</formula>
    </cfRule>
    <cfRule type="cellIs" dxfId="375" priority="942" stopIfTrue="1" operator="equal">
      <formula>"E"</formula>
    </cfRule>
  </conditionalFormatting>
  <conditionalFormatting sqref="H73">
    <cfRule type="cellIs" dxfId="374" priority="937" stopIfTrue="1" operator="equal">
      <formula>"I"</formula>
    </cfRule>
    <cfRule type="cellIs" dxfId="373" priority="938" stopIfTrue="1" operator="equal">
      <formula>"A"</formula>
    </cfRule>
    <cfRule type="cellIs" dxfId="372" priority="939" stopIfTrue="1" operator="equal">
      <formula>"E"</formula>
    </cfRule>
  </conditionalFormatting>
  <conditionalFormatting sqref="H72">
    <cfRule type="cellIs" dxfId="371" priority="934" stopIfTrue="1" operator="equal">
      <formula>"I"</formula>
    </cfRule>
    <cfRule type="cellIs" dxfId="370" priority="935" stopIfTrue="1" operator="equal">
      <formula>"A"</formula>
    </cfRule>
    <cfRule type="cellIs" dxfId="369" priority="936" stopIfTrue="1" operator="equal">
      <formula>"E"</formula>
    </cfRule>
  </conditionalFormatting>
  <conditionalFormatting sqref="H93">
    <cfRule type="cellIs" dxfId="368" priority="913" stopIfTrue="1" operator="equal">
      <formula>"I"</formula>
    </cfRule>
    <cfRule type="cellIs" dxfId="367" priority="914" stopIfTrue="1" operator="equal">
      <formula>"A"</formula>
    </cfRule>
    <cfRule type="cellIs" dxfId="366" priority="915" stopIfTrue="1" operator="equal">
      <formula>"E"</formula>
    </cfRule>
  </conditionalFormatting>
  <conditionalFormatting sqref="H95">
    <cfRule type="cellIs" dxfId="365" priority="907" stopIfTrue="1" operator="equal">
      <formula>"I"</formula>
    </cfRule>
    <cfRule type="cellIs" dxfId="364" priority="908" stopIfTrue="1" operator="equal">
      <formula>"A"</formula>
    </cfRule>
    <cfRule type="cellIs" dxfId="363" priority="909" stopIfTrue="1" operator="equal">
      <formula>"E"</formula>
    </cfRule>
  </conditionalFormatting>
  <conditionalFormatting sqref="H98">
    <cfRule type="cellIs" dxfId="362" priority="898" stopIfTrue="1" operator="equal">
      <formula>"I"</formula>
    </cfRule>
    <cfRule type="cellIs" dxfId="361" priority="899" stopIfTrue="1" operator="equal">
      <formula>"A"</formula>
    </cfRule>
    <cfRule type="cellIs" dxfId="360" priority="900" stopIfTrue="1" operator="equal">
      <formula>"E"</formula>
    </cfRule>
  </conditionalFormatting>
  <conditionalFormatting sqref="H99:H101">
    <cfRule type="cellIs" dxfId="359" priority="901" stopIfTrue="1" operator="equal">
      <formula>"I"</formula>
    </cfRule>
    <cfRule type="cellIs" dxfId="358" priority="902" stopIfTrue="1" operator="equal">
      <formula>"A"</formula>
    </cfRule>
    <cfRule type="cellIs" dxfId="357" priority="903" stopIfTrue="1" operator="equal">
      <formula>"E"</formula>
    </cfRule>
  </conditionalFormatting>
  <conditionalFormatting sqref="H102">
    <cfRule type="cellIs" dxfId="356" priority="895" stopIfTrue="1" operator="equal">
      <formula>"I"</formula>
    </cfRule>
    <cfRule type="cellIs" dxfId="355" priority="896" stopIfTrue="1" operator="equal">
      <formula>"A"</formula>
    </cfRule>
    <cfRule type="cellIs" dxfId="354" priority="897" stopIfTrue="1" operator="equal">
      <formula>"E"</formula>
    </cfRule>
  </conditionalFormatting>
  <conditionalFormatting sqref="H104">
    <cfRule type="cellIs" dxfId="353" priority="889" stopIfTrue="1" operator="equal">
      <formula>"I"</formula>
    </cfRule>
    <cfRule type="cellIs" dxfId="352" priority="890" stopIfTrue="1" operator="equal">
      <formula>"A"</formula>
    </cfRule>
    <cfRule type="cellIs" dxfId="351" priority="891" stopIfTrue="1" operator="equal">
      <formula>"E"</formula>
    </cfRule>
  </conditionalFormatting>
  <conditionalFormatting sqref="H103">
    <cfRule type="cellIs" dxfId="350" priority="877" stopIfTrue="1" operator="equal">
      <formula>"I"</formula>
    </cfRule>
    <cfRule type="cellIs" dxfId="349" priority="878" stopIfTrue="1" operator="equal">
      <formula>"A"</formula>
    </cfRule>
    <cfRule type="cellIs" dxfId="348" priority="879" stopIfTrue="1" operator="equal">
      <formula>"E"</formula>
    </cfRule>
  </conditionalFormatting>
  <conditionalFormatting sqref="H106:H108">
    <cfRule type="cellIs" dxfId="347" priority="874" stopIfTrue="1" operator="equal">
      <formula>"I"</formula>
    </cfRule>
    <cfRule type="cellIs" dxfId="346" priority="875" stopIfTrue="1" operator="equal">
      <formula>"A"</formula>
    </cfRule>
    <cfRule type="cellIs" dxfId="345" priority="876" stopIfTrue="1" operator="equal">
      <formula>"E"</formula>
    </cfRule>
  </conditionalFormatting>
  <conditionalFormatting sqref="H105">
    <cfRule type="cellIs" dxfId="344" priority="871" stopIfTrue="1" operator="equal">
      <formula>"I"</formula>
    </cfRule>
    <cfRule type="cellIs" dxfId="343" priority="872" stopIfTrue="1" operator="equal">
      <formula>"A"</formula>
    </cfRule>
    <cfRule type="cellIs" dxfId="342" priority="873" stopIfTrue="1" operator="equal">
      <formula>"E"</formula>
    </cfRule>
  </conditionalFormatting>
  <conditionalFormatting sqref="H112">
    <cfRule type="cellIs" dxfId="341" priority="817" stopIfTrue="1" operator="equal">
      <formula>"I"</formula>
    </cfRule>
    <cfRule type="cellIs" dxfId="340" priority="818" stopIfTrue="1" operator="equal">
      <formula>"A"</formula>
    </cfRule>
    <cfRule type="cellIs" dxfId="339" priority="819" stopIfTrue="1" operator="equal">
      <formula>"E"</formula>
    </cfRule>
  </conditionalFormatting>
  <conditionalFormatting sqref="H110">
    <cfRule type="cellIs" dxfId="338" priority="835" stopIfTrue="1" operator="equal">
      <formula>"I"</formula>
    </cfRule>
    <cfRule type="cellIs" dxfId="337" priority="836" stopIfTrue="1" operator="equal">
      <formula>"A"</formula>
    </cfRule>
    <cfRule type="cellIs" dxfId="336" priority="837" stopIfTrue="1" operator="equal">
      <formula>"E"</formula>
    </cfRule>
  </conditionalFormatting>
  <conditionalFormatting sqref="H118">
    <cfRule type="cellIs" dxfId="335" priority="832" stopIfTrue="1" operator="equal">
      <formula>"I"</formula>
    </cfRule>
    <cfRule type="cellIs" dxfId="334" priority="833" stopIfTrue="1" operator="equal">
      <formula>"A"</formula>
    </cfRule>
    <cfRule type="cellIs" dxfId="333" priority="834" stopIfTrue="1" operator="equal">
      <formula>"E"</formula>
    </cfRule>
  </conditionalFormatting>
  <conditionalFormatting sqref="H109">
    <cfRule type="cellIs" dxfId="332" priority="868" stopIfTrue="1" operator="equal">
      <formula>"I"</formula>
    </cfRule>
    <cfRule type="cellIs" dxfId="331" priority="869" stopIfTrue="1" operator="equal">
      <formula>"A"</formula>
    </cfRule>
    <cfRule type="cellIs" dxfId="330" priority="870" stopIfTrue="1" operator="equal">
      <formula>"E"</formula>
    </cfRule>
  </conditionalFormatting>
  <conditionalFormatting sqref="H114:H116">
    <cfRule type="cellIs" dxfId="329" priority="802" stopIfTrue="1" operator="equal">
      <formula>"I"</formula>
    </cfRule>
    <cfRule type="cellIs" dxfId="328" priority="803" stopIfTrue="1" operator="equal">
      <formula>"A"</formula>
    </cfRule>
    <cfRule type="cellIs" dxfId="327" priority="804" stopIfTrue="1" operator="equal">
      <formula>"E"</formula>
    </cfRule>
  </conditionalFormatting>
  <conditionalFormatting sqref="H117">
    <cfRule type="cellIs" dxfId="326" priority="796" stopIfTrue="1" operator="equal">
      <formula>"I"</formula>
    </cfRule>
    <cfRule type="cellIs" dxfId="325" priority="797" stopIfTrue="1" operator="equal">
      <formula>"A"</formula>
    </cfRule>
    <cfRule type="cellIs" dxfId="324" priority="798" stopIfTrue="1" operator="equal">
      <formula>"E"</formula>
    </cfRule>
  </conditionalFormatting>
  <conditionalFormatting sqref="H113">
    <cfRule type="cellIs" dxfId="323" priority="799" stopIfTrue="1" operator="equal">
      <formula>"I"</formula>
    </cfRule>
    <cfRule type="cellIs" dxfId="322" priority="800" stopIfTrue="1" operator="equal">
      <formula>"A"</formula>
    </cfRule>
    <cfRule type="cellIs" dxfId="321" priority="801" stopIfTrue="1" operator="equal">
      <formula>"E"</formula>
    </cfRule>
  </conditionalFormatting>
  <conditionalFormatting sqref="H70">
    <cfRule type="cellIs" dxfId="320" priority="757" stopIfTrue="1" operator="equal">
      <formula>"I"</formula>
    </cfRule>
    <cfRule type="cellIs" dxfId="319" priority="758" stopIfTrue="1" operator="equal">
      <formula>"A"</formula>
    </cfRule>
    <cfRule type="cellIs" dxfId="318" priority="759" stopIfTrue="1" operator="equal">
      <formula>"E"</formula>
    </cfRule>
  </conditionalFormatting>
  <conditionalFormatting sqref="H69">
    <cfRule type="cellIs" dxfId="317" priority="754" stopIfTrue="1" operator="equal">
      <formula>"I"</formula>
    </cfRule>
    <cfRule type="cellIs" dxfId="316" priority="755" stopIfTrue="1" operator="equal">
      <formula>"A"</formula>
    </cfRule>
    <cfRule type="cellIs" dxfId="315" priority="756" stopIfTrue="1" operator="equal">
      <formula>"E"</formula>
    </cfRule>
  </conditionalFormatting>
  <conditionalFormatting sqref="H71">
    <cfRule type="cellIs" dxfId="314" priority="751" stopIfTrue="1" operator="equal">
      <formula>"I"</formula>
    </cfRule>
    <cfRule type="cellIs" dxfId="313" priority="752" stopIfTrue="1" operator="equal">
      <formula>"A"</formula>
    </cfRule>
    <cfRule type="cellIs" dxfId="312" priority="753" stopIfTrue="1" operator="equal">
      <formula>"E"</formula>
    </cfRule>
  </conditionalFormatting>
  <conditionalFormatting sqref="H145">
    <cfRule type="cellIs" dxfId="311" priority="496" stopIfTrue="1" operator="equal">
      <formula>"I"</formula>
    </cfRule>
    <cfRule type="cellIs" dxfId="310" priority="497" stopIfTrue="1" operator="equal">
      <formula>"A"</formula>
    </cfRule>
    <cfRule type="cellIs" dxfId="309" priority="498" stopIfTrue="1" operator="equal">
      <formula>"E"</formula>
    </cfRule>
  </conditionalFormatting>
  <conditionalFormatting sqref="H136">
    <cfRule type="cellIs" dxfId="308" priority="508" stopIfTrue="1" operator="equal">
      <formula>"I"</formula>
    </cfRule>
    <cfRule type="cellIs" dxfId="307" priority="509" stopIfTrue="1" operator="equal">
      <formula>"A"</formula>
    </cfRule>
    <cfRule type="cellIs" dxfId="306" priority="510" stopIfTrue="1" operator="equal">
      <formula>"E"</formula>
    </cfRule>
  </conditionalFormatting>
  <conditionalFormatting sqref="H127:H128">
    <cfRule type="cellIs" dxfId="305" priority="634" stopIfTrue="1" operator="equal">
      <formula>"I"</formula>
    </cfRule>
    <cfRule type="cellIs" dxfId="304" priority="635" stopIfTrue="1" operator="equal">
      <formula>"A"</formula>
    </cfRule>
    <cfRule type="cellIs" dxfId="303" priority="636" stopIfTrue="1" operator="equal">
      <formula>"E"</formula>
    </cfRule>
  </conditionalFormatting>
  <conditionalFormatting sqref="H129">
    <cfRule type="cellIs" dxfId="302" priority="631" stopIfTrue="1" operator="equal">
      <formula>"I"</formula>
    </cfRule>
    <cfRule type="cellIs" dxfId="301" priority="632" stopIfTrue="1" operator="equal">
      <formula>"A"</formula>
    </cfRule>
    <cfRule type="cellIs" dxfId="300" priority="633" stopIfTrue="1" operator="equal">
      <formula>"E"</formula>
    </cfRule>
  </conditionalFormatting>
  <conditionalFormatting sqref="H125">
    <cfRule type="cellIs" dxfId="299" priority="640" stopIfTrue="1" operator="equal">
      <formula>"I"</formula>
    </cfRule>
    <cfRule type="cellIs" dxfId="298" priority="641" stopIfTrue="1" operator="equal">
      <formula>"A"</formula>
    </cfRule>
    <cfRule type="cellIs" dxfId="297" priority="642" stopIfTrue="1" operator="equal">
      <formula>"E"</formula>
    </cfRule>
  </conditionalFormatting>
  <conditionalFormatting sqref="H150">
    <cfRule type="cellIs" dxfId="296" priority="616" stopIfTrue="1" operator="equal">
      <formula>"I"</formula>
    </cfRule>
    <cfRule type="cellIs" dxfId="295" priority="617" stopIfTrue="1" operator="equal">
      <formula>"A"</formula>
    </cfRule>
    <cfRule type="cellIs" dxfId="294" priority="618" stopIfTrue="1" operator="equal">
      <formula>"E"</formula>
    </cfRule>
  </conditionalFormatting>
  <conditionalFormatting sqref="H131">
    <cfRule type="cellIs" dxfId="293" priority="622" stopIfTrue="1" operator="equal">
      <formula>"I"</formula>
    </cfRule>
    <cfRule type="cellIs" dxfId="292" priority="623" stopIfTrue="1" operator="equal">
      <formula>"A"</formula>
    </cfRule>
    <cfRule type="cellIs" dxfId="291" priority="624" stopIfTrue="1" operator="equal">
      <formula>"E"</formula>
    </cfRule>
  </conditionalFormatting>
  <conditionalFormatting sqref="H132">
    <cfRule type="cellIs" dxfId="290" priority="628" stopIfTrue="1" operator="equal">
      <formula>"I"</formula>
    </cfRule>
    <cfRule type="cellIs" dxfId="289" priority="629" stopIfTrue="1" operator="equal">
      <formula>"A"</formula>
    </cfRule>
    <cfRule type="cellIs" dxfId="288" priority="630" stopIfTrue="1" operator="equal">
      <formula>"E"</formula>
    </cfRule>
  </conditionalFormatting>
  <conditionalFormatting sqref="H134">
    <cfRule type="cellIs" dxfId="287" priority="619" stopIfTrue="1" operator="equal">
      <formula>"I"</formula>
    </cfRule>
    <cfRule type="cellIs" dxfId="286" priority="620" stopIfTrue="1" operator="equal">
      <formula>"A"</formula>
    </cfRule>
    <cfRule type="cellIs" dxfId="285" priority="621" stopIfTrue="1" operator="equal">
      <formula>"E"</formula>
    </cfRule>
  </conditionalFormatting>
  <conditionalFormatting sqref="H121:H123">
    <cfRule type="cellIs" dxfId="284" priority="613" stopIfTrue="1" operator="equal">
      <formula>"I"</formula>
    </cfRule>
    <cfRule type="cellIs" dxfId="283" priority="614" stopIfTrue="1" operator="equal">
      <formula>"A"</formula>
    </cfRule>
    <cfRule type="cellIs" dxfId="282" priority="615" stopIfTrue="1" operator="equal">
      <formula>"E"</formula>
    </cfRule>
  </conditionalFormatting>
  <conditionalFormatting sqref="H133">
    <cfRule type="cellIs" dxfId="281" priority="574" stopIfTrue="1" operator="equal">
      <formula>"I"</formula>
    </cfRule>
    <cfRule type="cellIs" dxfId="280" priority="575" stopIfTrue="1" operator="equal">
      <formula>"A"</formula>
    </cfRule>
    <cfRule type="cellIs" dxfId="279" priority="576" stopIfTrue="1" operator="equal">
      <formula>"E"</formula>
    </cfRule>
  </conditionalFormatting>
  <conditionalFormatting sqref="H124">
    <cfRule type="cellIs" dxfId="278" priority="607" stopIfTrue="1" operator="equal">
      <formula>"I"</formula>
    </cfRule>
    <cfRule type="cellIs" dxfId="277" priority="608" stopIfTrue="1" operator="equal">
      <formula>"A"</formula>
    </cfRule>
    <cfRule type="cellIs" dxfId="276" priority="609" stopIfTrue="1" operator="equal">
      <formula>"E"</formula>
    </cfRule>
  </conditionalFormatting>
  <conditionalFormatting sqref="H120">
    <cfRule type="cellIs" dxfId="275" priority="610" stopIfTrue="1" operator="equal">
      <formula>"I"</formula>
    </cfRule>
    <cfRule type="cellIs" dxfId="274" priority="611" stopIfTrue="1" operator="equal">
      <formula>"A"</formula>
    </cfRule>
    <cfRule type="cellIs" dxfId="273" priority="612" stopIfTrue="1" operator="equal">
      <formula>"E"</formula>
    </cfRule>
  </conditionalFormatting>
  <conditionalFormatting sqref="H119">
    <cfRule type="cellIs" dxfId="272" priority="580" stopIfTrue="1" operator="equal">
      <formula>"I"</formula>
    </cfRule>
    <cfRule type="cellIs" dxfId="271" priority="581" stopIfTrue="1" operator="equal">
      <formula>"A"</formula>
    </cfRule>
    <cfRule type="cellIs" dxfId="270" priority="582" stopIfTrue="1" operator="equal">
      <formula>"E"</formula>
    </cfRule>
  </conditionalFormatting>
  <conditionalFormatting sqref="H130">
    <cfRule type="cellIs" dxfId="269" priority="577" stopIfTrue="1" operator="equal">
      <formula>"I"</formula>
    </cfRule>
    <cfRule type="cellIs" dxfId="268" priority="578" stopIfTrue="1" operator="equal">
      <formula>"A"</formula>
    </cfRule>
    <cfRule type="cellIs" dxfId="267" priority="579" stopIfTrue="1" operator="equal">
      <formula>"E"</formula>
    </cfRule>
  </conditionalFormatting>
  <conditionalFormatting sqref="H151">
    <cfRule type="cellIs" dxfId="266" priority="550" stopIfTrue="1" operator="equal">
      <formula>"I"</formula>
    </cfRule>
    <cfRule type="cellIs" dxfId="265" priority="551" stopIfTrue="1" operator="equal">
      <formula>"A"</formula>
    </cfRule>
    <cfRule type="cellIs" dxfId="264" priority="552" stopIfTrue="1" operator="equal">
      <formula>"E"</formula>
    </cfRule>
  </conditionalFormatting>
  <conditionalFormatting sqref="H152">
    <cfRule type="cellIs" dxfId="263" priority="556" stopIfTrue="1" operator="equal">
      <formula>"I"</formula>
    </cfRule>
    <cfRule type="cellIs" dxfId="262" priority="557" stopIfTrue="1" operator="equal">
      <formula>"A"</formula>
    </cfRule>
    <cfRule type="cellIs" dxfId="261" priority="558" stopIfTrue="1" operator="equal">
      <formula>"E"</formula>
    </cfRule>
  </conditionalFormatting>
  <conditionalFormatting sqref="H146:H147">
    <cfRule type="cellIs" dxfId="260" priority="493" stopIfTrue="1" operator="equal">
      <formula>"I"</formula>
    </cfRule>
    <cfRule type="cellIs" dxfId="259" priority="494" stopIfTrue="1" operator="equal">
      <formula>"A"</formula>
    </cfRule>
    <cfRule type="cellIs" dxfId="258" priority="495" stopIfTrue="1" operator="equal">
      <formula>"E"</formula>
    </cfRule>
  </conditionalFormatting>
  <conditionalFormatting sqref="H141:H143">
    <cfRule type="cellIs" dxfId="257" priority="484" stopIfTrue="1" operator="equal">
      <formula>"I"</formula>
    </cfRule>
    <cfRule type="cellIs" dxfId="256" priority="485" stopIfTrue="1" operator="equal">
      <formula>"A"</formula>
    </cfRule>
    <cfRule type="cellIs" dxfId="255" priority="486" stopIfTrue="1" operator="equal">
      <formula>"E"</formula>
    </cfRule>
  </conditionalFormatting>
  <conditionalFormatting sqref="H148">
    <cfRule type="cellIs" dxfId="254" priority="490" stopIfTrue="1" operator="equal">
      <formula>"I"</formula>
    </cfRule>
    <cfRule type="cellIs" dxfId="253" priority="491" stopIfTrue="1" operator="equal">
      <formula>"A"</formula>
    </cfRule>
    <cfRule type="cellIs" dxfId="252" priority="492" stopIfTrue="1" operator="equal">
      <formula>"E"</formula>
    </cfRule>
  </conditionalFormatting>
  <conditionalFormatting sqref="H135">
    <cfRule type="cellIs" dxfId="251" priority="505" stopIfTrue="1" operator="equal">
      <formula>"I"</formula>
    </cfRule>
    <cfRule type="cellIs" dxfId="250" priority="506" stopIfTrue="1" operator="equal">
      <formula>"A"</formula>
    </cfRule>
    <cfRule type="cellIs" dxfId="249" priority="507" stopIfTrue="1" operator="equal">
      <formula>"E"</formula>
    </cfRule>
  </conditionalFormatting>
  <conditionalFormatting sqref="H149">
    <cfRule type="cellIs" dxfId="248" priority="487" stopIfTrue="1" operator="equal">
      <formula>"I"</formula>
    </cfRule>
    <cfRule type="cellIs" dxfId="247" priority="488" stopIfTrue="1" operator="equal">
      <formula>"A"</formula>
    </cfRule>
    <cfRule type="cellIs" dxfId="246" priority="489" stopIfTrue="1" operator="equal">
      <formula>"E"</formula>
    </cfRule>
  </conditionalFormatting>
  <conditionalFormatting sqref="H140">
    <cfRule type="cellIs" dxfId="245" priority="481" stopIfTrue="1" operator="equal">
      <formula>"I"</formula>
    </cfRule>
    <cfRule type="cellIs" dxfId="244" priority="482" stopIfTrue="1" operator="equal">
      <formula>"A"</formula>
    </cfRule>
    <cfRule type="cellIs" dxfId="243" priority="483" stopIfTrue="1" operator="equal">
      <formula>"E"</formula>
    </cfRule>
  </conditionalFormatting>
  <conditionalFormatting sqref="H137">
    <cfRule type="cellIs" dxfId="242" priority="502" stopIfTrue="1" operator="equal">
      <formula>"I"</formula>
    </cfRule>
    <cfRule type="cellIs" dxfId="241" priority="503" stopIfTrue="1" operator="equal">
      <formula>"A"</formula>
    </cfRule>
    <cfRule type="cellIs" dxfId="240" priority="504" stopIfTrue="1" operator="equal">
      <formula>"E"</formula>
    </cfRule>
  </conditionalFormatting>
  <conditionalFormatting sqref="H144">
    <cfRule type="cellIs" dxfId="239" priority="478" stopIfTrue="1" operator="equal">
      <formula>"I"</formula>
    </cfRule>
    <cfRule type="cellIs" dxfId="238" priority="479" stopIfTrue="1" operator="equal">
      <formula>"A"</formula>
    </cfRule>
    <cfRule type="cellIs" dxfId="237" priority="480" stopIfTrue="1" operator="equal">
      <formula>"E"</formula>
    </cfRule>
  </conditionalFormatting>
  <conditionalFormatting sqref="H138">
    <cfRule type="cellIs" dxfId="236" priority="469" stopIfTrue="1" operator="equal">
      <formula>"I"</formula>
    </cfRule>
    <cfRule type="cellIs" dxfId="235" priority="470" stopIfTrue="1" operator="equal">
      <formula>"A"</formula>
    </cfRule>
    <cfRule type="cellIs" dxfId="234" priority="471" stopIfTrue="1" operator="equal">
      <formula>"E"</formula>
    </cfRule>
  </conditionalFormatting>
  <conditionalFormatting sqref="H139">
    <cfRule type="cellIs" dxfId="233" priority="475" stopIfTrue="1" operator="equal">
      <formula>"I"</formula>
    </cfRule>
    <cfRule type="cellIs" dxfId="232" priority="476" stopIfTrue="1" operator="equal">
      <formula>"A"</formula>
    </cfRule>
    <cfRule type="cellIs" dxfId="231" priority="477" stopIfTrue="1" operator="equal">
      <formula>"E"</formula>
    </cfRule>
  </conditionalFormatting>
  <conditionalFormatting sqref="H156">
    <cfRule type="cellIs" dxfId="230" priority="466" stopIfTrue="1" operator="equal">
      <formula>"I"</formula>
    </cfRule>
    <cfRule type="cellIs" dxfId="229" priority="467" stopIfTrue="1" operator="equal">
      <formula>"A"</formula>
    </cfRule>
    <cfRule type="cellIs" dxfId="228" priority="468" stopIfTrue="1" operator="equal">
      <formula>"E"</formula>
    </cfRule>
  </conditionalFormatting>
  <conditionalFormatting sqref="H158:H160">
    <cfRule type="cellIs" dxfId="227" priority="463" stopIfTrue="1" operator="equal">
      <formula>"I"</formula>
    </cfRule>
    <cfRule type="cellIs" dxfId="226" priority="464" stopIfTrue="1" operator="equal">
      <formula>"A"</formula>
    </cfRule>
    <cfRule type="cellIs" dxfId="225" priority="465" stopIfTrue="1" operator="equal">
      <formula>"E"</formula>
    </cfRule>
  </conditionalFormatting>
  <conditionalFormatting sqref="H157">
    <cfRule type="cellIs" dxfId="224" priority="460" stopIfTrue="1" operator="equal">
      <formula>"I"</formula>
    </cfRule>
    <cfRule type="cellIs" dxfId="223" priority="461" stopIfTrue="1" operator="equal">
      <formula>"A"</formula>
    </cfRule>
    <cfRule type="cellIs" dxfId="222" priority="462" stopIfTrue="1" operator="equal">
      <formula>"E"</formula>
    </cfRule>
  </conditionalFormatting>
  <conditionalFormatting sqref="H162">
    <cfRule type="cellIs" dxfId="221" priority="451" stopIfTrue="1" operator="equal">
      <formula>"I"</formula>
    </cfRule>
    <cfRule type="cellIs" dxfId="220" priority="452" stopIfTrue="1" operator="equal">
      <formula>"A"</formula>
    </cfRule>
    <cfRule type="cellIs" dxfId="219" priority="453" stopIfTrue="1" operator="equal">
      <formula>"E"</formula>
    </cfRule>
  </conditionalFormatting>
  <conditionalFormatting sqref="H165:H166 H168">
    <cfRule type="cellIs" dxfId="218" priority="442" stopIfTrue="1" operator="equal">
      <formula>"I"</formula>
    </cfRule>
    <cfRule type="cellIs" dxfId="217" priority="443" stopIfTrue="1" operator="equal">
      <formula>"A"</formula>
    </cfRule>
    <cfRule type="cellIs" dxfId="216" priority="444" stopIfTrue="1" operator="equal">
      <formula>"E"</formula>
    </cfRule>
  </conditionalFormatting>
  <conditionalFormatting sqref="H167">
    <cfRule type="cellIs" dxfId="215" priority="439" stopIfTrue="1" operator="equal">
      <formula>"I"</formula>
    </cfRule>
    <cfRule type="cellIs" dxfId="214" priority="440" stopIfTrue="1" operator="equal">
      <formula>"A"</formula>
    </cfRule>
    <cfRule type="cellIs" dxfId="213" priority="441" stopIfTrue="1" operator="equal">
      <formula>"E"</formula>
    </cfRule>
  </conditionalFormatting>
  <conditionalFormatting sqref="H164">
    <cfRule type="cellIs" dxfId="212" priority="448" stopIfTrue="1" operator="equal">
      <formula>"I"</formula>
    </cfRule>
    <cfRule type="cellIs" dxfId="211" priority="449" stopIfTrue="1" operator="equal">
      <formula>"A"</formula>
    </cfRule>
    <cfRule type="cellIs" dxfId="210" priority="450" stopIfTrue="1" operator="equal">
      <formula>"E"</formula>
    </cfRule>
  </conditionalFormatting>
  <conditionalFormatting sqref="H161">
    <cfRule type="cellIs" dxfId="209" priority="445" stopIfTrue="1" operator="equal">
      <formula>"I"</formula>
    </cfRule>
    <cfRule type="cellIs" dxfId="208" priority="446" stopIfTrue="1" operator="equal">
      <formula>"A"</formula>
    </cfRule>
    <cfRule type="cellIs" dxfId="207" priority="447" stopIfTrue="1" operator="equal">
      <formula>"E"</formula>
    </cfRule>
  </conditionalFormatting>
  <conditionalFormatting sqref="H183">
    <cfRule type="cellIs" dxfId="206" priority="436" stopIfTrue="1" operator="equal">
      <formula>"I"</formula>
    </cfRule>
    <cfRule type="cellIs" dxfId="205" priority="437" stopIfTrue="1" operator="equal">
      <formula>"A"</formula>
    </cfRule>
    <cfRule type="cellIs" dxfId="204" priority="438" stopIfTrue="1" operator="equal">
      <formula>"E"</formula>
    </cfRule>
  </conditionalFormatting>
  <conditionalFormatting sqref="H170">
    <cfRule type="cellIs" dxfId="203" priority="433" stopIfTrue="1" operator="equal">
      <formula>"I"</formula>
    </cfRule>
    <cfRule type="cellIs" dxfId="202" priority="434" stopIfTrue="1" operator="equal">
      <formula>"A"</formula>
    </cfRule>
    <cfRule type="cellIs" dxfId="201" priority="435" stopIfTrue="1" operator="equal">
      <formula>"E"</formula>
    </cfRule>
  </conditionalFormatting>
  <conditionalFormatting sqref="H172:H174">
    <cfRule type="cellIs" dxfId="200" priority="427" stopIfTrue="1" operator="equal">
      <formula>"I"</formula>
    </cfRule>
    <cfRule type="cellIs" dxfId="199" priority="428" stopIfTrue="1" operator="equal">
      <formula>"A"</formula>
    </cfRule>
    <cfRule type="cellIs" dxfId="198" priority="429" stopIfTrue="1" operator="equal">
      <formula>"E"</formula>
    </cfRule>
  </conditionalFormatting>
  <conditionalFormatting sqref="H171">
    <cfRule type="cellIs" dxfId="197" priority="424" stopIfTrue="1" operator="equal">
      <formula>"I"</formula>
    </cfRule>
    <cfRule type="cellIs" dxfId="196" priority="425" stopIfTrue="1" operator="equal">
      <formula>"A"</formula>
    </cfRule>
    <cfRule type="cellIs" dxfId="195" priority="426" stopIfTrue="1" operator="equal">
      <formula>"E"</formula>
    </cfRule>
  </conditionalFormatting>
  <conditionalFormatting sqref="H169">
    <cfRule type="cellIs" dxfId="194" priority="430" stopIfTrue="1" operator="equal">
      <formula>"I"</formula>
    </cfRule>
    <cfRule type="cellIs" dxfId="193" priority="431" stopIfTrue="1" operator="equal">
      <formula>"A"</formula>
    </cfRule>
    <cfRule type="cellIs" dxfId="192" priority="432" stopIfTrue="1" operator="equal">
      <formula>"E"</formula>
    </cfRule>
  </conditionalFormatting>
  <conditionalFormatting sqref="H225">
    <cfRule type="cellIs" dxfId="191" priority="406" stopIfTrue="1" operator="equal">
      <formula>"I"</formula>
    </cfRule>
    <cfRule type="cellIs" dxfId="190" priority="407" stopIfTrue="1" operator="equal">
      <formula>"A"</formula>
    </cfRule>
    <cfRule type="cellIs" dxfId="189" priority="408" stopIfTrue="1" operator="equal">
      <formula>"E"</formula>
    </cfRule>
  </conditionalFormatting>
  <conditionalFormatting sqref="H175">
    <cfRule type="cellIs" dxfId="188" priority="421" stopIfTrue="1" operator="equal">
      <formula>"I"</formula>
    </cfRule>
    <cfRule type="cellIs" dxfId="187" priority="422" stopIfTrue="1" operator="equal">
      <formula>"A"</formula>
    </cfRule>
    <cfRule type="cellIs" dxfId="186" priority="423" stopIfTrue="1" operator="equal">
      <formula>"E"</formula>
    </cfRule>
  </conditionalFormatting>
  <conditionalFormatting sqref="H227">
    <cfRule type="cellIs" dxfId="185" priority="400" stopIfTrue="1" operator="equal">
      <formula>"I"</formula>
    </cfRule>
    <cfRule type="cellIs" dxfId="184" priority="401" stopIfTrue="1" operator="equal">
      <formula>"A"</formula>
    </cfRule>
    <cfRule type="cellIs" dxfId="183" priority="402" stopIfTrue="1" operator="equal">
      <formula>"E"</formula>
    </cfRule>
  </conditionalFormatting>
  <conditionalFormatting sqref="H224">
    <cfRule type="cellIs" dxfId="182" priority="397" stopIfTrue="1" operator="equal">
      <formula>"I"</formula>
    </cfRule>
    <cfRule type="cellIs" dxfId="181" priority="398" stopIfTrue="1" operator="equal">
      <formula>"A"</formula>
    </cfRule>
    <cfRule type="cellIs" dxfId="180" priority="399" stopIfTrue="1" operator="equal">
      <formula>"E"</formula>
    </cfRule>
  </conditionalFormatting>
  <conditionalFormatting sqref="H163">
    <cfRule type="cellIs" dxfId="179" priority="409" stopIfTrue="1" operator="equal">
      <formula>"I"</formula>
    </cfRule>
    <cfRule type="cellIs" dxfId="178" priority="410" stopIfTrue="1" operator="equal">
      <formula>"A"</formula>
    </cfRule>
    <cfRule type="cellIs" dxfId="177" priority="411" stopIfTrue="1" operator="equal">
      <formula>"E"</formula>
    </cfRule>
  </conditionalFormatting>
  <conditionalFormatting sqref="H226">
    <cfRule type="cellIs" dxfId="176" priority="394" stopIfTrue="1" operator="equal">
      <formula>"I"</formula>
    </cfRule>
    <cfRule type="cellIs" dxfId="175" priority="395" stopIfTrue="1" operator="equal">
      <formula>"A"</formula>
    </cfRule>
    <cfRule type="cellIs" dxfId="174" priority="396" stopIfTrue="1" operator="equal">
      <formula>"E"</formula>
    </cfRule>
  </conditionalFormatting>
  <conditionalFormatting sqref="H229">
    <cfRule type="cellIs" dxfId="173" priority="391" stopIfTrue="1" operator="equal">
      <formula>"I"</formula>
    </cfRule>
    <cfRule type="cellIs" dxfId="172" priority="392" stopIfTrue="1" operator="equal">
      <formula>"A"</formula>
    </cfRule>
    <cfRule type="cellIs" dxfId="171" priority="393" stopIfTrue="1" operator="equal">
      <formula>"E"</formula>
    </cfRule>
  </conditionalFormatting>
  <conditionalFormatting sqref="H235">
    <cfRule type="cellIs" dxfId="170" priority="388" stopIfTrue="1" operator="equal">
      <formula>"I"</formula>
    </cfRule>
    <cfRule type="cellIs" dxfId="169" priority="389" stopIfTrue="1" operator="equal">
      <formula>"A"</formula>
    </cfRule>
    <cfRule type="cellIs" dxfId="168" priority="390" stopIfTrue="1" operator="equal">
      <formula>"E"</formula>
    </cfRule>
  </conditionalFormatting>
  <conditionalFormatting sqref="H228">
    <cfRule type="cellIs" dxfId="167" priority="385" stopIfTrue="1" operator="equal">
      <formula>"I"</formula>
    </cfRule>
    <cfRule type="cellIs" dxfId="166" priority="386" stopIfTrue="1" operator="equal">
      <formula>"A"</formula>
    </cfRule>
    <cfRule type="cellIs" dxfId="165" priority="387" stopIfTrue="1" operator="equal">
      <formula>"E"</formula>
    </cfRule>
  </conditionalFormatting>
  <conditionalFormatting sqref="H230">
    <cfRule type="cellIs" dxfId="164" priority="382" stopIfTrue="1" operator="equal">
      <formula>"I"</formula>
    </cfRule>
    <cfRule type="cellIs" dxfId="163" priority="383" stopIfTrue="1" operator="equal">
      <formula>"A"</formula>
    </cfRule>
    <cfRule type="cellIs" dxfId="162" priority="384" stopIfTrue="1" operator="equal">
      <formula>"E"</formula>
    </cfRule>
  </conditionalFormatting>
  <conditionalFormatting sqref="H234">
    <cfRule type="cellIs" dxfId="161" priority="379" stopIfTrue="1" operator="equal">
      <formula>"I"</formula>
    </cfRule>
    <cfRule type="cellIs" dxfId="160" priority="380" stopIfTrue="1" operator="equal">
      <formula>"A"</formula>
    </cfRule>
    <cfRule type="cellIs" dxfId="159" priority="381" stopIfTrue="1" operator="equal">
      <formula>"E"</formula>
    </cfRule>
  </conditionalFormatting>
  <conditionalFormatting sqref="H238">
    <cfRule type="cellIs" dxfId="158" priority="376" stopIfTrue="1" operator="equal">
      <formula>"I"</formula>
    </cfRule>
    <cfRule type="cellIs" dxfId="157" priority="377" stopIfTrue="1" operator="equal">
      <formula>"A"</formula>
    </cfRule>
    <cfRule type="cellIs" dxfId="156" priority="378" stopIfTrue="1" operator="equal">
      <formula>"E"</formula>
    </cfRule>
  </conditionalFormatting>
  <conditionalFormatting sqref="H236">
    <cfRule type="cellIs" dxfId="155" priority="373" stopIfTrue="1" operator="equal">
      <formula>"I"</formula>
    </cfRule>
    <cfRule type="cellIs" dxfId="154" priority="374" stopIfTrue="1" operator="equal">
      <formula>"A"</formula>
    </cfRule>
    <cfRule type="cellIs" dxfId="153" priority="375" stopIfTrue="1" operator="equal">
      <formula>"E"</formula>
    </cfRule>
  </conditionalFormatting>
  <conditionalFormatting sqref="H237">
    <cfRule type="cellIs" dxfId="152" priority="370" stopIfTrue="1" operator="equal">
      <formula>"I"</formula>
    </cfRule>
    <cfRule type="cellIs" dxfId="151" priority="371" stopIfTrue="1" operator="equal">
      <formula>"A"</formula>
    </cfRule>
    <cfRule type="cellIs" dxfId="150" priority="372" stopIfTrue="1" operator="equal">
      <formula>"E"</formula>
    </cfRule>
  </conditionalFormatting>
  <conditionalFormatting sqref="H233">
    <cfRule type="cellIs" dxfId="149" priority="367" stopIfTrue="1" operator="equal">
      <formula>"I"</formula>
    </cfRule>
    <cfRule type="cellIs" dxfId="148" priority="368" stopIfTrue="1" operator="equal">
      <formula>"A"</formula>
    </cfRule>
    <cfRule type="cellIs" dxfId="147" priority="369" stopIfTrue="1" operator="equal">
      <formula>"E"</formula>
    </cfRule>
  </conditionalFormatting>
  <conditionalFormatting sqref="H231">
    <cfRule type="cellIs" dxfId="146" priority="358" stopIfTrue="1" operator="equal">
      <formula>"I"</formula>
    </cfRule>
    <cfRule type="cellIs" dxfId="145" priority="359" stopIfTrue="1" operator="equal">
      <formula>"A"</formula>
    </cfRule>
    <cfRule type="cellIs" dxfId="144" priority="360" stopIfTrue="1" operator="equal">
      <formula>"E"</formula>
    </cfRule>
  </conditionalFormatting>
  <conditionalFormatting sqref="H232">
    <cfRule type="cellIs" dxfId="143" priority="355" stopIfTrue="1" operator="equal">
      <formula>"I"</formula>
    </cfRule>
    <cfRule type="cellIs" dxfId="142" priority="356" stopIfTrue="1" operator="equal">
      <formula>"A"</formula>
    </cfRule>
    <cfRule type="cellIs" dxfId="141" priority="357" stopIfTrue="1" operator="equal">
      <formula>"E"</formula>
    </cfRule>
  </conditionalFormatting>
  <conditionalFormatting sqref="H185">
    <cfRule type="cellIs" dxfId="140" priority="211" stopIfTrue="1" operator="equal">
      <formula>"I"</formula>
    </cfRule>
    <cfRule type="cellIs" dxfId="139" priority="212" stopIfTrue="1" operator="equal">
      <formula>"A"</formula>
    </cfRule>
    <cfRule type="cellIs" dxfId="138" priority="213" stopIfTrue="1" operator="equal">
      <formula>"E"</formula>
    </cfRule>
  </conditionalFormatting>
  <conditionalFormatting sqref="H187:H189">
    <cfRule type="cellIs" dxfId="137" priority="208" stopIfTrue="1" operator="equal">
      <formula>"I"</formula>
    </cfRule>
    <cfRule type="cellIs" dxfId="136" priority="209" stopIfTrue="1" operator="equal">
      <formula>"A"</formula>
    </cfRule>
    <cfRule type="cellIs" dxfId="135" priority="210" stopIfTrue="1" operator="equal">
      <formula>"E"</formula>
    </cfRule>
  </conditionalFormatting>
  <conditionalFormatting sqref="H186">
    <cfRule type="cellIs" dxfId="134" priority="205" stopIfTrue="1" operator="equal">
      <formula>"I"</formula>
    </cfRule>
    <cfRule type="cellIs" dxfId="133" priority="206" stopIfTrue="1" operator="equal">
      <formula>"A"</formula>
    </cfRule>
    <cfRule type="cellIs" dxfId="132" priority="207" stopIfTrue="1" operator="equal">
      <formula>"E"</formula>
    </cfRule>
  </conditionalFormatting>
  <conditionalFormatting sqref="H190">
    <cfRule type="cellIs" dxfId="131" priority="202" stopIfTrue="1" operator="equal">
      <formula>"I"</formula>
    </cfRule>
    <cfRule type="cellIs" dxfId="130" priority="203" stopIfTrue="1" operator="equal">
      <formula>"A"</formula>
    </cfRule>
    <cfRule type="cellIs" dxfId="129" priority="204" stopIfTrue="1" operator="equal">
      <formula>"E"</formula>
    </cfRule>
  </conditionalFormatting>
  <conditionalFormatting sqref="H191">
    <cfRule type="cellIs" dxfId="128" priority="199" stopIfTrue="1" operator="equal">
      <formula>"I"</formula>
    </cfRule>
    <cfRule type="cellIs" dxfId="127" priority="200" stopIfTrue="1" operator="equal">
      <formula>"A"</formula>
    </cfRule>
    <cfRule type="cellIs" dxfId="126" priority="201" stopIfTrue="1" operator="equal">
      <formula>"E"</formula>
    </cfRule>
  </conditionalFormatting>
  <conditionalFormatting sqref="H194">
    <cfRule type="cellIs" dxfId="125" priority="181" stopIfTrue="1" operator="equal">
      <formula>"I"</formula>
    </cfRule>
    <cfRule type="cellIs" dxfId="124" priority="182" stopIfTrue="1" operator="equal">
      <formula>"A"</formula>
    </cfRule>
    <cfRule type="cellIs" dxfId="123" priority="183" stopIfTrue="1" operator="equal">
      <formula>"E"</formula>
    </cfRule>
  </conditionalFormatting>
  <conditionalFormatting sqref="H192">
    <cfRule type="cellIs" dxfId="122" priority="187" stopIfTrue="1" operator="equal">
      <formula>"I"</formula>
    </cfRule>
    <cfRule type="cellIs" dxfId="121" priority="188" stopIfTrue="1" operator="equal">
      <formula>"A"</formula>
    </cfRule>
    <cfRule type="cellIs" dxfId="120" priority="189" stopIfTrue="1" operator="equal">
      <formula>"E"</formula>
    </cfRule>
  </conditionalFormatting>
  <conditionalFormatting sqref="H193">
    <cfRule type="cellIs" dxfId="119" priority="184" stopIfTrue="1" operator="equal">
      <formula>"I"</formula>
    </cfRule>
    <cfRule type="cellIs" dxfId="118" priority="185" stopIfTrue="1" operator="equal">
      <formula>"A"</formula>
    </cfRule>
    <cfRule type="cellIs" dxfId="117" priority="186" stopIfTrue="1" operator="equal">
      <formula>"E"</formula>
    </cfRule>
  </conditionalFormatting>
  <conditionalFormatting sqref="H203">
    <cfRule type="cellIs" dxfId="116" priority="133" stopIfTrue="1" operator="equal">
      <formula>"I"</formula>
    </cfRule>
    <cfRule type="cellIs" dxfId="115" priority="134" stopIfTrue="1" operator="equal">
      <formula>"A"</formula>
    </cfRule>
    <cfRule type="cellIs" dxfId="114" priority="135" stopIfTrue="1" operator="equal">
      <formula>"E"</formula>
    </cfRule>
  </conditionalFormatting>
  <conditionalFormatting sqref="H207">
    <cfRule type="cellIs" dxfId="113" priority="130" stopIfTrue="1" operator="equal">
      <formula>"I"</formula>
    </cfRule>
    <cfRule type="cellIs" dxfId="112" priority="131" stopIfTrue="1" operator="equal">
      <formula>"A"</formula>
    </cfRule>
    <cfRule type="cellIs" dxfId="111" priority="132" stopIfTrue="1" operator="equal">
      <formula>"E"</formula>
    </cfRule>
  </conditionalFormatting>
  <conditionalFormatting sqref="H177">
    <cfRule type="cellIs" dxfId="110" priority="157" stopIfTrue="1" operator="equal">
      <formula>"I"</formula>
    </cfRule>
    <cfRule type="cellIs" dxfId="109" priority="158" stopIfTrue="1" operator="equal">
      <formula>"A"</formula>
    </cfRule>
    <cfRule type="cellIs" dxfId="108" priority="159" stopIfTrue="1" operator="equal">
      <formula>"E"</formula>
    </cfRule>
  </conditionalFormatting>
  <conditionalFormatting sqref="H176">
    <cfRule type="cellIs" dxfId="107" priority="154" stopIfTrue="1" operator="equal">
      <formula>"I"</formula>
    </cfRule>
    <cfRule type="cellIs" dxfId="106" priority="155" stopIfTrue="1" operator="equal">
      <formula>"A"</formula>
    </cfRule>
    <cfRule type="cellIs" dxfId="105" priority="156" stopIfTrue="1" operator="equal">
      <formula>"E"</formula>
    </cfRule>
  </conditionalFormatting>
  <conditionalFormatting sqref="H179:H181">
    <cfRule type="cellIs" dxfId="104" priority="151" stopIfTrue="1" operator="equal">
      <formula>"I"</formula>
    </cfRule>
    <cfRule type="cellIs" dxfId="103" priority="152" stopIfTrue="1" operator="equal">
      <formula>"A"</formula>
    </cfRule>
    <cfRule type="cellIs" dxfId="102" priority="153" stopIfTrue="1" operator="equal">
      <formula>"E"</formula>
    </cfRule>
  </conditionalFormatting>
  <conditionalFormatting sqref="H178">
    <cfRule type="cellIs" dxfId="101" priority="148" stopIfTrue="1" operator="equal">
      <formula>"I"</formula>
    </cfRule>
    <cfRule type="cellIs" dxfId="100" priority="149" stopIfTrue="1" operator="equal">
      <formula>"A"</formula>
    </cfRule>
    <cfRule type="cellIs" dxfId="99" priority="150" stopIfTrue="1" operator="equal">
      <formula>"E"</formula>
    </cfRule>
  </conditionalFormatting>
  <conditionalFormatting sqref="H182">
    <cfRule type="cellIs" dxfId="98" priority="145" stopIfTrue="1" operator="equal">
      <formula>"I"</formula>
    </cfRule>
    <cfRule type="cellIs" dxfId="97" priority="146" stopIfTrue="1" operator="equal">
      <formula>"A"</formula>
    </cfRule>
    <cfRule type="cellIs" dxfId="96" priority="147" stopIfTrue="1" operator="equal">
      <formula>"E"</formula>
    </cfRule>
  </conditionalFormatting>
  <conditionalFormatting sqref="H209">
    <cfRule type="cellIs" dxfId="95" priority="127" stopIfTrue="1" operator="equal">
      <formula>"I"</formula>
    </cfRule>
    <cfRule type="cellIs" dxfId="94" priority="128" stopIfTrue="1" operator="equal">
      <formula>"A"</formula>
    </cfRule>
    <cfRule type="cellIs" dxfId="93" priority="129" stopIfTrue="1" operator="equal">
      <formula>"E"</formula>
    </cfRule>
  </conditionalFormatting>
  <conditionalFormatting sqref="H211:H213">
    <cfRule type="cellIs" dxfId="92" priority="121" stopIfTrue="1" operator="equal">
      <formula>"I"</formula>
    </cfRule>
    <cfRule type="cellIs" dxfId="91" priority="122" stopIfTrue="1" operator="equal">
      <formula>"A"</formula>
    </cfRule>
    <cfRule type="cellIs" dxfId="90" priority="123" stopIfTrue="1" operator="equal">
      <formula>"E"</formula>
    </cfRule>
  </conditionalFormatting>
  <conditionalFormatting sqref="H210">
    <cfRule type="cellIs" dxfId="89" priority="118" stopIfTrue="1" operator="equal">
      <formula>"I"</formula>
    </cfRule>
    <cfRule type="cellIs" dxfId="88" priority="119" stopIfTrue="1" operator="equal">
      <formula>"A"</formula>
    </cfRule>
    <cfRule type="cellIs" dxfId="87" priority="120" stopIfTrue="1" operator="equal">
      <formula>"E"</formula>
    </cfRule>
  </conditionalFormatting>
  <conditionalFormatting sqref="H208">
    <cfRule type="cellIs" dxfId="86" priority="124" stopIfTrue="1" operator="equal">
      <formula>"I"</formula>
    </cfRule>
    <cfRule type="cellIs" dxfId="85" priority="125" stopIfTrue="1" operator="equal">
      <formula>"A"</formula>
    </cfRule>
    <cfRule type="cellIs" dxfId="84" priority="126" stopIfTrue="1" operator="equal">
      <formula>"E"</formula>
    </cfRule>
  </conditionalFormatting>
  <conditionalFormatting sqref="H214">
    <cfRule type="cellIs" dxfId="83" priority="115" stopIfTrue="1" operator="equal">
      <formula>"I"</formula>
    </cfRule>
    <cfRule type="cellIs" dxfId="82" priority="116" stopIfTrue="1" operator="equal">
      <formula>"A"</formula>
    </cfRule>
    <cfRule type="cellIs" dxfId="81" priority="117" stopIfTrue="1" operator="equal">
      <formula>"E"</formula>
    </cfRule>
  </conditionalFormatting>
  <conditionalFormatting sqref="H202">
    <cfRule type="cellIs" dxfId="80" priority="142" stopIfTrue="1" operator="equal">
      <formula>"I"</formula>
    </cfRule>
    <cfRule type="cellIs" dxfId="79" priority="143" stopIfTrue="1" operator="equal">
      <formula>"A"</formula>
    </cfRule>
    <cfRule type="cellIs" dxfId="78" priority="144" stopIfTrue="1" operator="equal">
      <formula>"E"</formula>
    </cfRule>
  </conditionalFormatting>
  <conditionalFormatting sqref="H204:H206">
    <cfRule type="cellIs" dxfId="77" priority="136" stopIfTrue="1" operator="equal">
      <formula>"I"</formula>
    </cfRule>
    <cfRule type="cellIs" dxfId="76" priority="137" stopIfTrue="1" operator="equal">
      <formula>"A"</formula>
    </cfRule>
    <cfRule type="cellIs" dxfId="75" priority="138" stopIfTrue="1" operator="equal">
      <formula>"E"</formula>
    </cfRule>
  </conditionalFormatting>
  <conditionalFormatting sqref="H195">
    <cfRule type="cellIs" dxfId="74" priority="112" stopIfTrue="1" operator="equal">
      <formula>"I"</formula>
    </cfRule>
    <cfRule type="cellIs" dxfId="73" priority="113" stopIfTrue="1" operator="equal">
      <formula>"A"</formula>
    </cfRule>
    <cfRule type="cellIs" dxfId="72" priority="114" stopIfTrue="1" operator="equal">
      <formula>"E"</formula>
    </cfRule>
  </conditionalFormatting>
  <conditionalFormatting sqref="H197:H199">
    <cfRule type="cellIs" dxfId="71" priority="109" stopIfTrue="1" operator="equal">
      <formula>"I"</formula>
    </cfRule>
    <cfRule type="cellIs" dxfId="70" priority="110" stopIfTrue="1" operator="equal">
      <formula>"A"</formula>
    </cfRule>
    <cfRule type="cellIs" dxfId="69" priority="111" stopIfTrue="1" operator="equal">
      <formula>"E"</formula>
    </cfRule>
  </conditionalFormatting>
  <conditionalFormatting sqref="H196">
    <cfRule type="cellIs" dxfId="68" priority="106" stopIfTrue="1" operator="equal">
      <formula>"I"</formula>
    </cfRule>
    <cfRule type="cellIs" dxfId="67" priority="107" stopIfTrue="1" operator="equal">
      <formula>"A"</formula>
    </cfRule>
    <cfRule type="cellIs" dxfId="66" priority="108" stopIfTrue="1" operator="equal">
      <formula>"E"</formula>
    </cfRule>
  </conditionalFormatting>
  <conditionalFormatting sqref="H200">
    <cfRule type="cellIs" dxfId="65" priority="103" stopIfTrue="1" operator="equal">
      <formula>"I"</formula>
    </cfRule>
    <cfRule type="cellIs" dxfId="64" priority="104" stopIfTrue="1" operator="equal">
      <formula>"A"</formula>
    </cfRule>
    <cfRule type="cellIs" dxfId="63" priority="105" stopIfTrue="1" operator="equal">
      <formula>"E"</formula>
    </cfRule>
  </conditionalFormatting>
  <conditionalFormatting sqref="H201">
    <cfRule type="cellIs" dxfId="62" priority="100" stopIfTrue="1" operator="equal">
      <formula>"I"</formula>
    </cfRule>
    <cfRule type="cellIs" dxfId="61" priority="101" stopIfTrue="1" operator="equal">
      <formula>"A"</formula>
    </cfRule>
    <cfRule type="cellIs" dxfId="60" priority="102" stopIfTrue="1" operator="equal">
      <formula>"E"</formula>
    </cfRule>
  </conditionalFormatting>
  <conditionalFormatting sqref="H215">
    <cfRule type="cellIs" dxfId="59" priority="91" stopIfTrue="1" operator="equal">
      <formula>"I"</formula>
    </cfRule>
    <cfRule type="cellIs" dxfId="58" priority="92" stopIfTrue="1" operator="equal">
      <formula>"A"</formula>
    </cfRule>
    <cfRule type="cellIs" dxfId="57" priority="93" stopIfTrue="1" operator="equal">
      <formula>"E"</formula>
    </cfRule>
  </conditionalFormatting>
  <conditionalFormatting sqref="H245">
    <cfRule type="cellIs" dxfId="56" priority="79" stopIfTrue="1" operator="equal">
      <formula>"I"</formula>
    </cfRule>
    <cfRule type="cellIs" dxfId="55" priority="80" stopIfTrue="1" operator="equal">
      <formula>"A"</formula>
    </cfRule>
    <cfRule type="cellIs" dxfId="54" priority="81" stopIfTrue="1" operator="equal">
      <formula>"E"</formula>
    </cfRule>
  </conditionalFormatting>
  <conditionalFormatting sqref="H241">
    <cfRule type="cellIs" dxfId="53" priority="70" stopIfTrue="1" operator="equal">
      <formula>"I"</formula>
    </cfRule>
    <cfRule type="cellIs" dxfId="52" priority="71" stopIfTrue="1" operator="equal">
      <formula>"A"</formula>
    </cfRule>
    <cfRule type="cellIs" dxfId="51" priority="72" stopIfTrue="1" operator="equal">
      <formula>"E"</formula>
    </cfRule>
  </conditionalFormatting>
  <conditionalFormatting sqref="H239">
    <cfRule type="cellIs" dxfId="50" priority="61" stopIfTrue="1" operator="equal">
      <formula>"I"</formula>
    </cfRule>
    <cfRule type="cellIs" dxfId="49" priority="62" stopIfTrue="1" operator="equal">
      <formula>"A"</formula>
    </cfRule>
    <cfRule type="cellIs" dxfId="48" priority="63" stopIfTrue="1" operator="equal">
      <formula>"E"</formula>
    </cfRule>
  </conditionalFormatting>
  <conditionalFormatting sqref="H243">
    <cfRule type="cellIs" dxfId="47" priority="55" stopIfTrue="1" operator="equal">
      <formula>"I"</formula>
    </cfRule>
    <cfRule type="cellIs" dxfId="46" priority="56" stopIfTrue="1" operator="equal">
      <formula>"A"</formula>
    </cfRule>
    <cfRule type="cellIs" dxfId="45" priority="57" stopIfTrue="1" operator="equal">
      <formula>"E"</formula>
    </cfRule>
  </conditionalFormatting>
  <conditionalFormatting sqref="H244">
    <cfRule type="cellIs" dxfId="44" priority="49" stopIfTrue="1" operator="equal">
      <formula>"I"</formula>
    </cfRule>
    <cfRule type="cellIs" dxfId="43" priority="50" stopIfTrue="1" operator="equal">
      <formula>"A"</formula>
    </cfRule>
    <cfRule type="cellIs" dxfId="42" priority="51" stopIfTrue="1" operator="equal">
      <formula>"E"</formula>
    </cfRule>
  </conditionalFormatting>
  <conditionalFormatting sqref="H8">
    <cfRule type="cellIs" dxfId="41" priority="40" stopIfTrue="1" operator="equal">
      <formula>"I"</formula>
    </cfRule>
    <cfRule type="cellIs" dxfId="40" priority="41" stopIfTrue="1" operator="equal">
      <formula>"A"</formula>
    </cfRule>
    <cfRule type="cellIs" dxfId="39" priority="42" stopIfTrue="1" operator="equal">
      <formula>"E"</formula>
    </cfRule>
  </conditionalFormatting>
  <conditionalFormatting sqref="H31">
    <cfRule type="cellIs" dxfId="38" priority="37" stopIfTrue="1" operator="equal">
      <formula>"I"</formula>
    </cfRule>
    <cfRule type="cellIs" dxfId="37" priority="38" stopIfTrue="1" operator="equal">
      <formula>"A"</formula>
    </cfRule>
    <cfRule type="cellIs" dxfId="36" priority="39" stopIfTrue="1" operator="equal">
      <formula>"E"</formula>
    </cfRule>
  </conditionalFormatting>
  <conditionalFormatting sqref="H50">
    <cfRule type="cellIs" dxfId="35" priority="34" stopIfTrue="1" operator="equal">
      <formula>"I"</formula>
    </cfRule>
    <cfRule type="cellIs" dxfId="34" priority="35" stopIfTrue="1" operator="equal">
      <formula>"A"</formula>
    </cfRule>
    <cfRule type="cellIs" dxfId="33" priority="36" stopIfTrue="1" operator="equal">
      <formula>"E"</formula>
    </cfRule>
  </conditionalFormatting>
  <conditionalFormatting sqref="H65">
    <cfRule type="cellIs" dxfId="32" priority="31" stopIfTrue="1" operator="equal">
      <formula>"I"</formula>
    </cfRule>
    <cfRule type="cellIs" dxfId="31" priority="32" stopIfTrue="1" operator="equal">
      <formula>"A"</formula>
    </cfRule>
    <cfRule type="cellIs" dxfId="30" priority="33" stopIfTrue="1" operator="equal">
      <formula>"E"</formula>
    </cfRule>
  </conditionalFormatting>
  <conditionalFormatting sqref="H79">
    <cfRule type="cellIs" dxfId="29" priority="28" stopIfTrue="1" operator="equal">
      <formula>"I"</formula>
    </cfRule>
    <cfRule type="cellIs" dxfId="28" priority="29" stopIfTrue="1" operator="equal">
      <formula>"A"</formula>
    </cfRule>
    <cfRule type="cellIs" dxfId="27" priority="30" stopIfTrue="1" operator="equal">
      <formula>"E"</formula>
    </cfRule>
  </conditionalFormatting>
  <conditionalFormatting sqref="H78">
    <cfRule type="cellIs" dxfId="26" priority="25" stopIfTrue="1" operator="equal">
      <formula>"I"</formula>
    </cfRule>
    <cfRule type="cellIs" dxfId="25" priority="26" stopIfTrue="1" operator="equal">
      <formula>"A"</formula>
    </cfRule>
    <cfRule type="cellIs" dxfId="24" priority="27" stopIfTrue="1" operator="equal">
      <formula>"E"</formula>
    </cfRule>
  </conditionalFormatting>
  <conditionalFormatting sqref="H77">
    <cfRule type="cellIs" dxfId="23" priority="22" stopIfTrue="1" operator="equal">
      <formula>"I"</formula>
    </cfRule>
    <cfRule type="cellIs" dxfId="22" priority="23" stopIfTrue="1" operator="equal">
      <formula>"A"</formula>
    </cfRule>
    <cfRule type="cellIs" dxfId="21" priority="24" stopIfTrue="1" operator="equal">
      <formula>"E"</formula>
    </cfRule>
  </conditionalFormatting>
  <conditionalFormatting sqref="H81">
    <cfRule type="cellIs" dxfId="20" priority="19" stopIfTrue="1" operator="equal">
      <formula>"I"</formula>
    </cfRule>
    <cfRule type="cellIs" dxfId="19" priority="20" stopIfTrue="1" operator="equal">
      <formula>"A"</formula>
    </cfRule>
    <cfRule type="cellIs" dxfId="18" priority="21" stopIfTrue="1" operator="equal">
      <formula>"E"</formula>
    </cfRule>
  </conditionalFormatting>
  <conditionalFormatting sqref="H111">
    <cfRule type="cellIs" dxfId="17" priority="16" stopIfTrue="1" operator="equal">
      <formula>"I"</formula>
    </cfRule>
    <cfRule type="cellIs" dxfId="16" priority="17" stopIfTrue="1" operator="equal">
      <formula>"A"</formula>
    </cfRule>
    <cfRule type="cellIs" dxfId="15" priority="18" stopIfTrue="1" operator="equal">
      <formula>"E"</formula>
    </cfRule>
  </conditionalFormatting>
  <conditionalFormatting sqref="H126">
    <cfRule type="cellIs" dxfId="14" priority="13" stopIfTrue="1" operator="equal">
      <formula>"I"</formula>
    </cfRule>
    <cfRule type="cellIs" dxfId="13" priority="14" stopIfTrue="1" operator="equal">
      <formula>"A"</formula>
    </cfRule>
    <cfRule type="cellIs" dxfId="12" priority="15" stopIfTrue="1" operator="equal">
      <formula>"E"</formula>
    </cfRule>
  </conditionalFormatting>
  <conditionalFormatting sqref="H154">
    <cfRule type="cellIs" dxfId="11" priority="10" stopIfTrue="1" operator="equal">
      <formula>"I"</formula>
    </cfRule>
    <cfRule type="cellIs" dxfId="10" priority="11" stopIfTrue="1" operator="equal">
      <formula>"A"</formula>
    </cfRule>
    <cfRule type="cellIs" dxfId="9" priority="12" stopIfTrue="1" operator="equal">
      <formula>"E"</formula>
    </cfRule>
  </conditionalFormatting>
  <conditionalFormatting sqref="H184">
    <cfRule type="cellIs" dxfId="8" priority="7" stopIfTrue="1" operator="equal">
      <formula>"I"</formula>
    </cfRule>
    <cfRule type="cellIs" dxfId="7" priority="8" stopIfTrue="1" operator="equal">
      <formula>"A"</formula>
    </cfRule>
    <cfRule type="cellIs" dxfId="6" priority="9" stopIfTrue="1" operator="equal">
      <formula>"E"</formula>
    </cfRule>
  </conditionalFormatting>
  <conditionalFormatting sqref="H216">
    <cfRule type="cellIs" dxfId="5" priority="4" stopIfTrue="1" operator="equal">
      <formula>"I"</formula>
    </cfRule>
    <cfRule type="cellIs" dxfId="4" priority="5" stopIfTrue="1" operator="equal">
      <formula>"A"</formula>
    </cfRule>
    <cfRule type="cellIs" dxfId="3" priority="6" stopIfTrue="1" operator="equal">
      <formula>"E"</formula>
    </cfRule>
  </conditionalFormatting>
  <conditionalFormatting sqref="H242">
    <cfRule type="cellIs" dxfId="2" priority="1" stopIfTrue="1" operator="equal">
      <formula>"I"</formula>
    </cfRule>
    <cfRule type="cellIs" dxfId="1" priority="2" stopIfTrue="1" operator="equal">
      <formula>"A"</formula>
    </cfRule>
    <cfRule type="cellIs" dxfId="0" priority="3" stopIfTrue="1" operator="equal">
      <formula>"E"</formula>
    </cfRule>
  </conditionalFormatting>
  <dataValidations count="2">
    <dataValidation allowBlank="1" showInputMessage="1" showErrorMessage="1" promptTitle="Tipo da Função" prompt="ALI, AIE, EE, SE, CE" sqref="G8:G260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260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22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topLeftCell="A52" zoomScaleSheetLayoutView="100" workbookViewId="0">
      <selection activeCell="E60" sqref="E60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78" t="s">
        <v>41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5" ht="12" customHeight="1" x14ac:dyDescent="0.25">
      <c r="A2" s="178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</row>
    <row r="3" spans="1:15" ht="12" customHeight="1" x14ac:dyDescent="0.25">
      <c r="A3" s="178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</row>
    <row r="4" spans="1:15" ht="12" customHeight="1" x14ac:dyDescent="0.25">
      <c r="A4" s="179" t="str">
        <f>Contagem!A5&amp;" : "&amp;Contagem!F5</f>
        <v>Aplicação : EMBRAPA - SisGePI</v>
      </c>
      <c r="B4" s="179"/>
      <c r="C4" s="179"/>
      <c r="D4" s="179"/>
      <c r="E4" s="179"/>
      <c r="F4" s="180" t="str">
        <f>Contagem!A6&amp;" : "&amp;Contagem!F6</f>
        <v>Projeto : SisGePI - Estimada - Modelagem</v>
      </c>
      <c r="G4" s="180"/>
      <c r="H4" s="180"/>
      <c r="I4" s="180"/>
      <c r="J4" s="180"/>
      <c r="K4" s="180"/>
      <c r="L4" s="180"/>
    </row>
    <row r="5" spans="1:15" ht="12" customHeight="1" x14ac:dyDescent="0.25">
      <c r="A5" s="163" t="str">
        <f>Contagem!A7&amp;" : "&amp;Contagem!F7</f>
        <v>Responsável : Rodrigo Medeiros</v>
      </c>
      <c r="B5" s="163"/>
      <c r="C5" s="163"/>
      <c r="D5" s="163"/>
      <c r="E5" s="163"/>
      <c r="F5" s="180" t="str">
        <f>Contagem!A8&amp;" : "&amp;Contagem!F8</f>
        <v xml:space="preserve">Revisor : </v>
      </c>
      <c r="G5" s="180"/>
      <c r="H5" s="180"/>
      <c r="I5" s="180"/>
      <c r="J5" s="180"/>
      <c r="K5" s="180"/>
      <c r="L5" s="180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82" t="str">
        <f>Contagem!R4&amp;" = "&amp;VALUE(Contagem!T4)</f>
        <v>R$/PF = 0</v>
      </c>
      <c r="G6" s="182"/>
      <c r="H6" s="182" t="str">
        <f>" Custo= "&amp;DOLLAR(Contagem!W4)</f>
        <v xml:space="preserve"> Custo= R$ 0,00</v>
      </c>
      <c r="I6" s="182"/>
      <c r="J6" s="182"/>
      <c r="K6" s="183" t="str">
        <f>"PF  = "&amp;VALUE(Contagem!W5)</f>
        <v>PF  = 647</v>
      </c>
      <c r="L6" s="183"/>
    </row>
    <row r="7" spans="1:15" ht="12" customHeight="1" x14ac:dyDescent="0.25">
      <c r="A7" s="184" t="s">
        <v>42</v>
      </c>
      <c r="B7" s="184"/>
      <c r="C7" s="185" t="s">
        <v>43</v>
      </c>
      <c r="D7" s="185"/>
      <c r="E7" s="185"/>
      <c r="F7" s="185"/>
      <c r="G7" s="186" t="s">
        <v>44</v>
      </c>
      <c r="H7" s="186"/>
      <c r="I7" s="187" t="s">
        <v>45</v>
      </c>
      <c r="J7" s="187"/>
      <c r="K7" s="187"/>
      <c r="L7" s="187"/>
    </row>
    <row r="8" spans="1:15" ht="12" customHeight="1" x14ac:dyDescent="0.25">
      <c r="A8" s="184"/>
      <c r="B8" s="184"/>
      <c r="C8" s="185"/>
      <c r="D8" s="185"/>
      <c r="E8" s="185"/>
      <c r="F8" s="185"/>
      <c r="G8" s="186"/>
      <c r="H8" s="186"/>
      <c r="I8" s="186"/>
      <c r="J8" s="187"/>
      <c r="K8" s="187"/>
      <c r="L8" s="187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39</v>
      </c>
      <c r="C10" s="28">
        <f>COUNTIF(Funções!K22:K257,"EEL")</f>
        <v>0</v>
      </c>
      <c r="D10" s="29"/>
      <c r="E10" s="30" t="s">
        <v>46</v>
      </c>
      <c r="F10" s="30" t="s">
        <v>47</v>
      </c>
      <c r="G10" s="28">
        <f>C10*3</f>
        <v>0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COUNTIF(Funções!K22:K257,"EEA")</f>
        <v>103</v>
      </c>
      <c r="D11" s="29"/>
      <c r="E11" s="30" t="s">
        <v>48</v>
      </c>
      <c r="F11" s="30" t="s">
        <v>49</v>
      </c>
      <c r="G11" s="28">
        <f>C11*4</f>
        <v>412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COUNTIF(Funções!K22:K257,"EEH")</f>
        <v>0</v>
      </c>
      <c r="D12" s="29"/>
      <c r="E12" s="30" t="s">
        <v>50</v>
      </c>
      <c r="F12" s="30" t="s">
        <v>51</v>
      </c>
      <c r="G12" s="28">
        <f>C12*6</f>
        <v>0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52</v>
      </c>
      <c r="C14" s="28">
        <f>SUM(C10:C12)</f>
        <v>103</v>
      </c>
      <c r="D14" s="29"/>
      <c r="E14" s="29"/>
      <c r="F14" s="34" t="s">
        <v>52</v>
      </c>
      <c r="G14" s="28">
        <f>SUM(G10:G12)</f>
        <v>412</v>
      </c>
      <c r="H14" s="29"/>
      <c r="I14" s="35">
        <f>IF($G$45&lt;&gt;0,G14/$G$45,"")</f>
        <v>0.67763157894736847</v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40</v>
      </c>
      <c r="C17" s="28">
        <f>COUNTIF(Funções!K22:K257,"SEL")</f>
        <v>0</v>
      </c>
      <c r="D17" s="29"/>
      <c r="E17" s="30" t="s">
        <v>46</v>
      </c>
      <c r="F17" s="30" t="s">
        <v>49</v>
      </c>
      <c r="G17" s="28">
        <f>C17*4</f>
        <v>0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COUNTIF(Funções!K22:K257,"SEA")</f>
        <v>1</v>
      </c>
      <c r="D18" s="29"/>
      <c r="E18" s="30" t="s">
        <v>48</v>
      </c>
      <c r="F18" s="30" t="s">
        <v>53</v>
      </c>
      <c r="G18" s="28">
        <f>C18*5</f>
        <v>5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COUNTIF(Funções!K22:K257,"SEH")</f>
        <v>0</v>
      </c>
      <c r="D19" s="29"/>
      <c r="E19" s="30" t="s">
        <v>50</v>
      </c>
      <c r="F19" s="30" t="s">
        <v>54</v>
      </c>
      <c r="G19" s="28">
        <f>C19*7</f>
        <v>0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52</v>
      </c>
      <c r="C21" s="28">
        <f>SUM(C17:C19)</f>
        <v>1</v>
      </c>
      <c r="D21" s="29"/>
      <c r="E21" s="29"/>
      <c r="F21" s="34" t="s">
        <v>52</v>
      </c>
      <c r="G21" s="28">
        <f>SUM(G17:G19)</f>
        <v>5</v>
      </c>
      <c r="H21" s="29"/>
      <c r="I21" s="40">
        <f>IF($G$45&lt;&gt;0,G21/$G$45,"")</f>
        <v>8.2236842105263153E-3</v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38</v>
      </c>
      <c r="C24" s="28">
        <f>COUNTIF(Funções!K22:K257,"CEL")</f>
        <v>0</v>
      </c>
      <c r="D24" s="29"/>
      <c r="E24" s="30" t="s">
        <v>46</v>
      </c>
      <c r="F24" s="30" t="s">
        <v>47</v>
      </c>
      <c r="G24" s="28">
        <f>C24*3</f>
        <v>0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COUNTIF(Funções!K22:K257,"CEA")</f>
        <v>29</v>
      </c>
      <c r="D25" s="29"/>
      <c r="E25" s="30" t="s">
        <v>48</v>
      </c>
      <c r="F25" s="30" t="s">
        <v>49</v>
      </c>
      <c r="G25" s="28">
        <f>C25*4</f>
        <v>116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COUNTIF(Funções!K22:K257,"CEH")</f>
        <v>0</v>
      </c>
      <c r="D26" s="29"/>
      <c r="E26" s="30" t="s">
        <v>50</v>
      </c>
      <c r="F26" s="30" t="s">
        <v>51</v>
      </c>
      <c r="G26" s="28">
        <f>C26*6</f>
        <v>0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52</v>
      </c>
      <c r="C28" s="28">
        <f>SUM(C24:C26)</f>
        <v>29</v>
      </c>
      <c r="D28" s="29"/>
      <c r="E28" s="29"/>
      <c r="F28" s="34" t="s">
        <v>52</v>
      </c>
      <c r="G28" s="28">
        <f>SUM(G24:G26)</f>
        <v>116</v>
      </c>
      <c r="H28" s="29"/>
      <c r="I28" s="41">
        <f>IF($G$45&lt;&gt;0,G28/$G$45,"")</f>
        <v>0.19078947368421054</v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36</v>
      </c>
      <c r="C31" s="28">
        <f>COUNTIF(Funções!K22:K257,"ALIL")</f>
        <v>10</v>
      </c>
      <c r="D31" s="29"/>
      <c r="E31" s="29" t="s">
        <v>46</v>
      </c>
      <c r="F31" s="29" t="s">
        <v>54</v>
      </c>
      <c r="G31" s="28">
        <f>C31*7</f>
        <v>70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COUNTIF(Funções!K22:K257,"ALIA")</f>
        <v>0</v>
      </c>
      <c r="D32" s="29"/>
      <c r="E32" s="29" t="s">
        <v>48</v>
      </c>
      <c r="F32" s="29" t="s">
        <v>55</v>
      </c>
      <c r="G32" s="28">
        <f>C32*10</f>
        <v>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COUNTIF(Funções!K22:K257,"ALIH")</f>
        <v>0</v>
      </c>
      <c r="D33" s="29"/>
      <c r="E33" s="29" t="s">
        <v>50</v>
      </c>
      <c r="F33" s="29" t="s">
        <v>56</v>
      </c>
      <c r="G33" s="28">
        <f>C33*15</f>
        <v>0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52</v>
      </c>
      <c r="C35" s="28">
        <f>SUM(C31:C33)</f>
        <v>10</v>
      </c>
      <c r="D35" s="29"/>
      <c r="E35" s="29"/>
      <c r="F35" s="34" t="s">
        <v>52</v>
      </c>
      <c r="G35" s="28">
        <f>SUM(G31:G33)</f>
        <v>70</v>
      </c>
      <c r="H35" s="29"/>
      <c r="I35" s="42">
        <f>IF($G$45&lt;&gt;0,G35/$G$45,"")</f>
        <v>0.11513157894736842</v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37</v>
      </c>
      <c r="C38" s="28">
        <f>COUNTIF(Funções!K22:K257,"AIEL")</f>
        <v>1</v>
      </c>
      <c r="D38" s="29"/>
      <c r="E38" s="29" t="s">
        <v>46</v>
      </c>
      <c r="F38" s="29" t="s">
        <v>53</v>
      </c>
      <c r="G38" s="28">
        <f>C38*5</f>
        <v>5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COUNTIF(Funções!K22:K257,"AIEA")</f>
        <v>0</v>
      </c>
      <c r="D39" s="29"/>
      <c r="E39" s="29" t="s">
        <v>48</v>
      </c>
      <c r="F39" s="29" t="s">
        <v>54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COUNTIF(Funções!K22:K257,"AIEH")</f>
        <v>0</v>
      </c>
      <c r="D40" s="29"/>
      <c r="E40" s="29" t="s">
        <v>50</v>
      </c>
      <c r="F40" s="29" t="s">
        <v>55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52</v>
      </c>
      <c r="C42" s="28">
        <f>SUM(C38:C40)</f>
        <v>1</v>
      </c>
      <c r="D42" s="29"/>
      <c r="E42" s="29"/>
      <c r="F42" s="34" t="s">
        <v>52</v>
      </c>
      <c r="G42" s="28">
        <f>SUM(G38:G40)</f>
        <v>5</v>
      </c>
      <c r="H42" s="29"/>
      <c r="I42" s="43">
        <f>IF($G$45&lt;&gt;0,G42/$G$45,"")</f>
        <v>8.2236842105263153E-3</v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57</v>
      </c>
      <c r="C45" s="29"/>
      <c r="D45" s="29"/>
      <c r="E45" s="29"/>
      <c r="F45" s="29"/>
      <c r="G45" s="28">
        <f>SUM(G14+G21+G28+G35+G42)</f>
        <v>608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58</v>
      </c>
      <c r="C46" s="29"/>
      <c r="D46" s="29"/>
      <c r="E46" s="29"/>
      <c r="F46" s="29"/>
      <c r="G46" s="28">
        <f>(C10+C11+C12)*4+(C17+C18+C19)*5+(C24+C25+C26)*4+(C31+C32+C33)*7+(C38+C39+C40)*5</f>
        <v>608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59</v>
      </c>
      <c r="C47" s="29"/>
      <c r="D47" s="29"/>
      <c r="E47" s="29"/>
      <c r="F47" s="29"/>
      <c r="G47" s="28">
        <f>(C31+C32+C33)*35+(C38+C39+C40)*15</f>
        <v>365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60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61</v>
      </c>
      <c r="F54" s="44" t="s">
        <v>62</v>
      </c>
      <c r="G54" s="44" t="s">
        <v>63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81" t="s">
        <v>64</v>
      </c>
      <c r="C55" s="181"/>
      <c r="D55" s="181"/>
      <c r="E55" s="45">
        <f>SUMIF(Funções!$H$8:$H$350,"I",Funções!$N$8:$N$350)</f>
        <v>647</v>
      </c>
      <c r="F55" s="45">
        <f>Contagem!U11</f>
        <v>1</v>
      </c>
      <c r="G55" s="46">
        <f>F55*E55</f>
        <v>647</v>
      </c>
      <c r="H55" s="47"/>
      <c r="I55" s="47"/>
      <c r="J55" s="47"/>
      <c r="K55" s="48" t="s">
        <v>65</v>
      </c>
      <c r="L55" s="32"/>
    </row>
    <row r="56" spans="1:12" ht="12" customHeight="1" x14ac:dyDescent="0.25">
      <c r="A56" s="26"/>
      <c r="B56" s="181" t="s">
        <v>66</v>
      </c>
      <c r="C56" s="181"/>
      <c r="D56" s="181"/>
      <c r="E56" s="45">
        <f>SUMIF(Funções!$H$8:$H$350,"A",Funções!$N$8:$N$350)</f>
        <v>0</v>
      </c>
      <c r="F56" s="45">
        <f>Contagem!U12</f>
        <v>0.5</v>
      </c>
      <c r="G56" s="46">
        <f>F56*E56</f>
        <v>0</v>
      </c>
      <c r="H56" s="47"/>
      <c r="I56" s="47"/>
      <c r="J56" s="47"/>
      <c r="K56" s="49">
        <f>Contagem!W5</f>
        <v>647</v>
      </c>
      <c r="L56" s="32"/>
    </row>
    <row r="57" spans="1:12" ht="12" customHeight="1" x14ac:dyDescent="0.25">
      <c r="A57" s="26"/>
      <c r="B57" s="181" t="s">
        <v>67</v>
      </c>
      <c r="C57" s="181"/>
      <c r="D57" s="181"/>
      <c r="E57" s="45">
        <f>SUMIF(Funções!$H$8:$H$349,"E",Funções!$N$8:$N$350)</f>
        <v>0</v>
      </c>
      <c r="F57" s="45">
        <f>Contagem!U13</f>
        <v>1</v>
      </c>
      <c r="G57" s="46">
        <f>F57*E57</f>
        <v>0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81" t="s">
        <v>68</v>
      </c>
      <c r="C58" s="181"/>
      <c r="D58" s="181"/>
      <c r="E58" s="45">
        <f>SUMIF(Funções!$H$8:$H$350,"T",Funções!$N$8:$N$350)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81" t="s">
        <v>70</v>
      </c>
      <c r="C59" s="181"/>
      <c r="D59" s="181"/>
      <c r="E59" s="45">
        <f>SUMIF(Funções!$H$8:$H$350,"C",Funções!$N$8:$N$350)</f>
        <v>0</v>
      </c>
      <c r="F59" s="45">
        <v>0.2</v>
      </c>
      <c r="G59" s="46">
        <f>F59*E59</f>
        <v>0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  <mergeCell ref="A1:L3"/>
    <mergeCell ref="A4:E4"/>
    <mergeCell ref="F4:L4"/>
    <mergeCell ref="A5:E5"/>
    <mergeCell ref="F5:L5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Usuário do Windows</cp:lastModifiedBy>
  <cp:lastPrinted>2013-12-12T19:12:30Z</cp:lastPrinted>
  <dcterms:created xsi:type="dcterms:W3CDTF">2011-10-06T19:57:08Z</dcterms:created>
  <dcterms:modified xsi:type="dcterms:W3CDTF">2018-07-13T19:29:41Z</dcterms:modified>
</cp:coreProperties>
</file>